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827"/>
  <workbookPr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43\"/>
    </mc:Choice>
  </mc:AlternateContent>
  <xr:revisionPtr revIDLastSave="0" documentId="13_ncr:1_{384D16E9-7D9E-4325-BABF-E9DF0EBFA471}" xr6:coauthVersionLast="45" xr6:coauthVersionMax="45" xr10:uidLastSave="{00000000-0000-0000-0000-000000000000}"/>
  <bookViews>
    <workbookView xWindow="10305" yWindow="2070" windowWidth="14955" windowHeight="12825" tabRatio="842" xr2:uid="{00000000-000D-0000-FFFF-FFFF00000000}"/>
  </bookViews>
  <sheets>
    <sheet name="Formato" sheetId="316" r:id="rId1"/>
    <sheet name="Predial" sheetId="764" r:id="rId2"/>
    <sheet name="Financiero" sheetId="640" r:id="rId3"/>
    <sheet name="Registro fotográfico social" sheetId="758" r:id="rId4"/>
    <sheet name="Registro fotográfico redes" sheetId="703" r:id="rId5"/>
    <sheet name="Registro fotográfico técnico" sheetId="757" r:id="rId6"/>
    <sheet name="Registro fotográfico túnel" sheetId="761" r:id="rId7"/>
    <sheet name="Registro fotográfico puentes" sheetId="760" r:id="rId8"/>
    <sheet name="Registro fotográfico OyM" sheetId="759" r:id="rId9"/>
    <sheet name="Reg fotográfico ambiental UF1y3" sheetId="762" r:id="rId10"/>
    <sheet name="Reg fotográfico ambiental UF2.1" sheetId="763" r:id="rId11"/>
  </sheets>
  <externalReferences>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s>
  <definedNames>
    <definedName name="\0" localSheetId="9">#REF!</definedName>
    <definedName name="\0" localSheetId="10">#REF!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9">#REF!</definedName>
    <definedName name="\d" localSheetId="8">#REF!</definedName>
    <definedName name="\d" localSheetId="4">#REF!</definedName>
    <definedName name="\d" localSheetId="5">#REF!</definedName>
    <definedName name="\d" localSheetId="6">#REF!</definedName>
    <definedName name="\d">#REF!</definedName>
    <definedName name="\g" localSheetId="9">#REF!</definedName>
    <definedName name="\g" localSheetId="8">#REF!</definedName>
    <definedName name="\g" localSheetId="4">#REF!</definedName>
    <definedName name="\g" localSheetId="5">#REF!</definedName>
    <definedName name="\g" localSheetId="6">#REF!</definedName>
    <definedName name="\g">#REF!</definedName>
    <definedName name="\m" localSheetId="9">#REF!</definedName>
    <definedName name="\m" localSheetId="4">#REF!</definedName>
    <definedName name="\m" localSheetId="5">#REF!</definedName>
    <definedName name="\m">#REF!</definedName>
    <definedName name="\n" localSheetId="9">#REF!</definedName>
    <definedName name="\n" localSheetId="4">#REF!</definedName>
    <definedName name="\n" localSheetId="5">#REF!</definedName>
    <definedName name="\n">#REF!</definedName>
    <definedName name="\p" localSheetId="9">#REF!</definedName>
    <definedName name="\p" localSheetId="4">#REF!</definedName>
    <definedName name="\p" localSheetId="5">#REF!</definedName>
    <definedName name="\p">#REF!</definedName>
    <definedName name="\w" localSheetId="9">#REF!</definedName>
    <definedName name="\w" localSheetId="4">#REF!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10">[1]DATOS!$I:$I</definedName>
    <definedName name="____________________________gol2" localSheetId="8">[1]DATOS!$I:$I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10">[1]DATOS!$M:$M</definedName>
    <definedName name="____________________________gol3" localSheetId="8">[1]DATOS!$M:$M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10">[1]DATOS!$G:$G</definedName>
    <definedName name="____________________________pes1" localSheetId="8">[1]DATOS!$G:$G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10">[1]DATOS!$V:$V</definedName>
    <definedName name="____________________________pes10" localSheetId="8">[1]DATOS!$V:$V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10">[1]DATOS!$H:$H</definedName>
    <definedName name="____________________________pes2" localSheetId="8">[1]DATOS!$H:$H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10">[1]DATOS!$K:$K</definedName>
    <definedName name="____________________________pes3" localSheetId="8">[1]DATOS!$K:$K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10">[1]DATOS!$L:$L</definedName>
    <definedName name="____________________________pes4" localSheetId="8">[1]DATOS!$L:$L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10">[1]DATOS!$O:$O</definedName>
    <definedName name="____________________________pes5" localSheetId="8">[1]DATOS!$O:$O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10">[1]DATOS!$P:$P</definedName>
    <definedName name="____________________________pes6" localSheetId="8">[1]DATOS!$P:$P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10">[1]DATOS!$R:$R</definedName>
    <definedName name="____________________________pes7" localSheetId="8">[1]DATOS!$R:$R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10">[1]DATOS!$S:$S</definedName>
    <definedName name="____________________________pes8" localSheetId="8">[1]DATOS!$S:$S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10">[1]DATOS!$U:$U</definedName>
    <definedName name="____________________________pes9" localSheetId="8">[1]DATOS!$U:$U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10">[1]DATOS!$I:$I</definedName>
    <definedName name="___________________________gol2" localSheetId="8">[1]DATOS!$I:$I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10">[1]DATOS!$M:$M</definedName>
    <definedName name="___________________________gol3" localSheetId="8">[1]DATOS!$M:$M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10">[1]DATOS!$G:$G</definedName>
    <definedName name="___________________________pes1" localSheetId="8">[1]DATOS!$G:$G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10">[1]DATOS!$V:$V</definedName>
    <definedName name="___________________________pes10" localSheetId="8">[1]DATOS!$V:$V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10">[1]DATOS!$H:$H</definedName>
    <definedName name="___________________________pes2" localSheetId="8">[1]DATOS!$H:$H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10">[1]DATOS!$K:$K</definedName>
    <definedName name="___________________________pes3" localSheetId="8">[1]DATOS!$K:$K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10">[1]DATOS!$L:$L</definedName>
    <definedName name="___________________________pes4" localSheetId="8">[1]DATOS!$L:$L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10">[1]DATOS!$O:$O</definedName>
    <definedName name="___________________________pes5" localSheetId="8">[1]DATOS!$O:$O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10">[1]DATOS!$P:$P</definedName>
    <definedName name="___________________________pes6" localSheetId="8">[1]DATOS!$P:$P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10">[1]DATOS!$R:$R</definedName>
    <definedName name="___________________________pes7" localSheetId="8">[1]DATOS!$R:$R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10">[1]DATOS!$S:$S</definedName>
    <definedName name="___________________________pes8" localSheetId="8">[1]DATOS!$S:$S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10">[1]DATOS!$U:$U</definedName>
    <definedName name="___________________________pes9" localSheetId="8">[1]DATOS!$U:$U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10">[1]DATOS!$I:$I</definedName>
    <definedName name="__________________________gol2" localSheetId="8">[1]DATOS!$I:$I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10">[1]DATOS!$M:$M</definedName>
    <definedName name="__________________________gol3" localSheetId="8">[1]DATOS!$M:$M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10">[1]DATOS!$G:$G</definedName>
    <definedName name="__________________________pes1" localSheetId="8">[1]DATOS!$G:$G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10">[1]DATOS!$V:$V</definedName>
    <definedName name="__________________________pes10" localSheetId="8">[1]DATOS!$V:$V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10">[1]DATOS!$H:$H</definedName>
    <definedName name="__________________________pes2" localSheetId="8">[1]DATOS!$H:$H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10">[1]DATOS!$K:$K</definedName>
    <definedName name="__________________________pes3" localSheetId="8">[1]DATOS!$K:$K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10">[1]DATOS!$L:$L</definedName>
    <definedName name="__________________________pes4" localSheetId="8">[1]DATOS!$L:$L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10">[1]DATOS!$O:$O</definedName>
    <definedName name="__________________________pes5" localSheetId="8">[1]DATOS!$O:$O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10">[1]DATOS!$P:$P</definedName>
    <definedName name="__________________________pes6" localSheetId="8">[1]DATOS!$P:$P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10">[1]DATOS!$R:$R</definedName>
    <definedName name="__________________________pes7" localSheetId="8">[1]DATOS!$R:$R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10">[1]DATOS!$S:$S</definedName>
    <definedName name="__________________________pes8" localSheetId="8">[1]DATOS!$S:$S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10">[1]DATOS!$U:$U</definedName>
    <definedName name="__________________________pes9" localSheetId="8">[1]DATOS!$U:$U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10">[1]DATOS!$I:$I</definedName>
    <definedName name="_________________________gol2" localSheetId="8">[1]DATOS!$I:$I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10">[1]DATOS!$M:$M</definedName>
    <definedName name="_________________________gol3" localSheetId="8">[1]DATOS!$M:$M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10">[1]DATOS!$G:$G</definedName>
    <definedName name="_________________________pes1" localSheetId="8">[1]DATOS!$G:$G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10">[1]DATOS!$V:$V</definedName>
    <definedName name="_________________________pes10" localSheetId="8">[1]DATOS!$V:$V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10">[1]DATOS!$H:$H</definedName>
    <definedName name="_________________________pes2" localSheetId="8">[1]DATOS!$H:$H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10">[1]DATOS!$K:$K</definedName>
    <definedName name="_________________________pes3" localSheetId="8">[1]DATOS!$K:$K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10">[1]DATOS!$L:$L</definedName>
    <definedName name="_________________________pes4" localSheetId="8">[1]DATOS!$L:$L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10">[1]DATOS!$O:$O</definedName>
    <definedName name="_________________________pes5" localSheetId="8">[1]DATOS!$O:$O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10">[1]DATOS!$P:$P</definedName>
    <definedName name="_________________________pes6" localSheetId="8">[1]DATOS!$P:$P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10">[1]DATOS!$R:$R</definedName>
    <definedName name="_________________________pes7" localSheetId="8">[1]DATOS!$R:$R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10">[1]DATOS!$S:$S</definedName>
    <definedName name="_________________________pes8" localSheetId="8">[1]DATOS!$S:$S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10">[1]DATOS!$U:$U</definedName>
    <definedName name="_________________________pes9" localSheetId="8">[1]DATOS!$U:$U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10">[1]DATOS!$I:$I</definedName>
    <definedName name="________________________gol2" localSheetId="8">[1]DATOS!$I:$I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10">[1]DATOS!$M:$M</definedName>
    <definedName name="________________________gol3" localSheetId="8">[1]DATOS!$M:$M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10">[1]DATOS!$G:$G</definedName>
    <definedName name="________________________pes1" localSheetId="8">[1]DATOS!$G:$G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10">[1]DATOS!$V:$V</definedName>
    <definedName name="________________________pes10" localSheetId="8">[1]DATOS!$V:$V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10">[1]DATOS!$H:$H</definedName>
    <definedName name="________________________pes2" localSheetId="8">[1]DATOS!$H:$H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10">[1]DATOS!$K:$K</definedName>
    <definedName name="________________________pes3" localSheetId="8">[1]DATOS!$K:$K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10">[1]DATOS!$L:$L</definedName>
    <definedName name="________________________pes4" localSheetId="8">[1]DATOS!$L:$L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10">[1]DATOS!$O:$O</definedName>
    <definedName name="________________________pes5" localSheetId="8">[1]DATOS!$O:$O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10">[1]DATOS!$P:$P</definedName>
    <definedName name="________________________pes6" localSheetId="8">[1]DATOS!$P:$P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10">[1]DATOS!$R:$R</definedName>
    <definedName name="________________________pes7" localSheetId="8">[1]DATOS!$R:$R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10">[1]DATOS!$S:$S</definedName>
    <definedName name="________________________pes8" localSheetId="8">[1]DATOS!$S:$S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10">[1]DATOS!$U:$U</definedName>
    <definedName name="________________________pes9" localSheetId="8">[1]DATOS!$U:$U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10">[1]DATOS!$I:$I</definedName>
    <definedName name="_______________________gol2" localSheetId="8">[1]DATOS!$I:$I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10">[1]DATOS!$M:$M</definedName>
    <definedName name="_______________________gol3" localSheetId="8">[1]DATOS!$M:$M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10">[1]DATOS!$G:$G</definedName>
    <definedName name="_______________________pes1" localSheetId="8">[1]DATOS!$G:$G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10">[1]DATOS!$V:$V</definedName>
    <definedName name="_______________________pes10" localSheetId="8">[1]DATOS!$V:$V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10">[1]DATOS!$H:$H</definedName>
    <definedName name="_______________________pes2" localSheetId="8">[1]DATOS!$H:$H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10">[1]DATOS!$K:$K</definedName>
    <definedName name="_______________________pes3" localSheetId="8">[1]DATOS!$K:$K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10">[1]DATOS!$L:$L</definedName>
    <definedName name="_______________________pes4" localSheetId="8">[1]DATOS!$L:$L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10">[1]DATOS!$O:$O</definedName>
    <definedName name="_______________________pes5" localSheetId="8">[1]DATOS!$O:$O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10">[1]DATOS!$P:$P</definedName>
    <definedName name="_______________________pes6" localSheetId="8">[1]DATOS!$P:$P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10">[1]DATOS!$R:$R</definedName>
    <definedName name="_______________________pes7" localSheetId="8">[1]DATOS!$R:$R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10">[1]DATOS!$S:$S</definedName>
    <definedName name="_______________________pes8" localSheetId="8">[1]DATOS!$S:$S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10">[1]DATOS!$U:$U</definedName>
    <definedName name="_______________________pes9" localSheetId="8">[1]DATOS!$U:$U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10">[1]DATOS!$I:$I</definedName>
    <definedName name="______________________gol2" localSheetId="8">[1]DATOS!$I:$I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10">[1]DATOS!$M:$M</definedName>
    <definedName name="______________________gol3" localSheetId="8">[1]DATOS!$M:$M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10">[1]DATOS!$G:$G</definedName>
    <definedName name="______________________pes1" localSheetId="8">[1]DATOS!$G:$G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10">[1]DATOS!$V:$V</definedName>
    <definedName name="______________________pes10" localSheetId="8">[1]DATOS!$V:$V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10">[1]DATOS!$H:$H</definedName>
    <definedName name="______________________pes2" localSheetId="8">[1]DATOS!$H:$H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10">[1]DATOS!$K:$K</definedName>
    <definedName name="______________________pes3" localSheetId="8">[1]DATOS!$K:$K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10">[1]DATOS!$L:$L</definedName>
    <definedName name="______________________pes4" localSheetId="8">[1]DATOS!$L:$L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10">[1]DATOS!$O:$O</definedName>
    <definedName name="______________________pes5" localSheetId="8">[1]DATOS!$O:$O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10">[1]DATOS!$P:$P</definedName>
    <definedName name="______________________pes6" localSheetId="8">[1]DATOS!$P:$P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10">[1]DATOS!$R:$R</definedName>
    <definedName name="______________________pes7" localSheetId="8">[1]DATOS!$R:$R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10">[1]DATOS!$S:$S</definedName>
    <definedName name="______________________pes8" localSheetId="8">[1]DATOS!$S:$S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10">[1]DATOS!$U:$U</definedName>
    <definedName name="______________________pes9" localSheetId="8">[1]DATOS!$U:$U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10">[1]DATOS!$I:$I</definedName>
    <definedName name="_____________________gol2" localSheetId="8">[1]DATOS!$I:$I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10">[1]DATOS!$M:$M</definedName>
    <definedName name="_____________________gol3" localSheetId="8">[1]DATOS!$M:$M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10">[1]DATOS!$G:$G</definedName>
    <definedName name="_____________________pes1" localSheetId="8">[1]DATOS!$G:$G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10">[1]DATOS!$V:$V</definedName>
    <definedName name="_____________________pes10" localSheetId="8">[1]DATOS!$V:$V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10">[1]DATOS!$H:$H</definedName>
    <definedName name="_____________________pes2" localSheetId="8">[1]DATOS!$H:$H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10">[1]DATOS!$K:$K</definedName>
    <definedName name="_____________________pes3" localSheetId="8">[1]DATOS!$K:$K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10">[1]DATOS!$L:$L</definedName>
    <definedName name="_____________________pes4" localSheetId="8">[1]DATOS!$L:$L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10">[1]DATOS!$O:$O</definedName>
    <definedName name="_____________________pes5" localSheetId="8">[1]DATOS!$O:$O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10">[1]DATOS!$P:$P</definedName>
    <definedName name="_____________________pes6" localSheetId="8">[1]DATOS!$P:$P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10">[1]DATOS!$R:$R</definedName>
    <definedName name="_____________________pes7" localSheetId="8">[1]DATOS!$R:$R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10">[1]DATOS!$S:$S</definedName>
    <definedName name="_____________________pes8" localSheetId="8">[1]DATOS!$S:$S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10">[1]DATOS!$U:$U</definedName>
    <definedName name="_____________________pes9" localSheetId="8">[1]DATOS!$U:$U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10">[1]DATOS!$I:$I</definedName>
    <definedName name="____________________gol2" localSheetId="8">[1]DATOS!$I:$I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10">[1]DATOS!$M:$M</definedName>
    <definedName name="____________________gol3" localSheetId="8">[1]DATOS!$M:$M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10">[1]DATOS!$G:$G</definedName>
    <definedName name="____________________pes1" localSheetId="8">[1]DATOS!$G:$G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10">[1]DATOS!$V:$V</definedName>
    <definedName name="____________________pes10" localSheetId="8">[1]DATOS!$V:$V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10">[1]DATOS!$H:$H</definedName>
    <definedName name="____________________pes2" localSheetId="8">[1]DATOS!$H:$H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10">[1]DATOS!$K:$K</definedName>
    <definedName name="____________________pes3" localSheetId="8">[1]DATOS!$K:$K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10">[1]DATOS!$L:$L</definedName>
    <definedName name="____________________pes4" localSheetId="8">[1]DATOS!$L:$L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10">[1]DATOS!$O:$O</definedName>
    <definedName name="____________________pes5" localSheetId="8">[1]DATOS!$O:$O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10">[1]DATOS!$P:$P</definedName>
    <definedName name="____________________pes6" localSheetId="8">[1]DATOS!$P:$P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10">[1]DATOS!$R:$R</definedName>
    <definedName name="____________________pes7" localSheetId="8">[1]DATOS!$R:$R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10">[1]DATOS!$S:$S</definedName>
    <definedName name="____________________pes8" localSheetId="8">[1]DATOS!$S:$S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10">[1]DATOS!$U:$U</definedName>
    <definedName name="____________________pes9" localSheetId="8">[1]DATOS!$U:$U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10">[1]DATOS!$I:$I</definedName>
    <definedName name="___________________gol2" localSheetId="8">[1]DATOS!$I:$I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10">[1]DATOS!$M:$M</definedName>
    <definedName name="___________________gol3" localSheetId="8">[1]DATOS!$M:$M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10">[1]DATOS!$G:$G</definedName>
    <definedName name="___________________pes1" localSheetId="8">[1]DATOS!$G:$G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10">[1]DATOS!$V:$V</definedName>
    <definedName name="___________________pes10" localSheetId="8">[1]DATOS!$V:$V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10">[1]DATOS!$H:$H</definedName>
    <definedName name="___________________pes2" localSheetId="8">[1]DATOS!$H:$H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10">[1]DATOS!$K:$K</definedName>
    <definedName name="___________________pes3" localSheetId="8">[1]DATOS!$K:$K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10">[1]DATOS!$L:$L</definedName>
    <definedName name="___________________pes4" localSheetId="8">[1]DATOS!$L:$L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10">[1]DATOS!$O:$O</definedName>
    <definedName name="___________________pes5" localSheetId="8">[1]DATOS!$O:$O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10">[1]DATOS!$P:$P</definedName>
    <definedName name="___________________pes6" localSheetId="8">[1]DATOS!$P:$P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10">[1]DATOS!$R:$R</definedName>
    <definedName name="___________________pes7" localSheetId="8">[1]DATOS!$R:$R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10">[1]DATOS!$S:$S</definedName>
    <definedName name="___________________pes8" localSheetId="8">[1]DATOS!$S:$S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10">[1]DATOS!$U:$U</definedName>
    <definedName name="___________________pes9" localSheetId="8">[1]DATOS!$U:$U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10">#REF!</definedName>
    <definedName name="_____________K1" localSheetId="8">#REF!</definedName>
    <definedName name="_____________K1" localSheetId="4">#REF!</definedName>
    <definedName name="_____________K1">#REF!</definedName>
    <definedName name="_____________L1" localSheetId="9">#REF!</definedName>
    <definedName name="_____________L1" localSheetId="8">#REF!</definedName>
    <definedName name="_____________L1" localSheetId="4">#REF!</definedName>
    <definedName name="_____________L1">#REF!</definedName>
    <definedName name="_____________L2" localSheetId="9">#REF!</definedName>
    <definedName name="_____________L2" localSheetId="8">#REF!</definedName>
    <definedName name="_____________L2" localSheetId="4">#REF!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10">#REF!</definedName>
    <definedName name="____________K1" localSheetId="8">#REF!</definedName>
    <definedName name="____________K1" localSheetId="4">#REF!</definedName>
    <definedName name="____________K1">#REF!</definedName>
    <definedName name="____________L1" localSheetId="9">#REF!</definedName>
    <definedName name="____________L1" localSheetId="8">#REF!</definedName>
    <definedName name="____________L1" localSheetId="4">#REF!</definedName>
    <definedName name="____________L1">#REF!</definedName>
    <definedName name="____________L2" localSheetId="9">#REF!</definedName>
    <definedName name="____________L2" localSheetId="8">#REF!</definedName>
    <definedName name="____________L2" localSheetId="4">#REF!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10">#REF!</definedName>
    <definedName name="___________a03" localSheetId="8">#REF!</definedName>
    <definedName name="___________a03" localSheetId="4">#REF!</definedName>
    <definedName name="___________a03">#REF!</definedName>
    <definedName name="___________A1" localSheetId="9">#REF!</definedName>
    <definedName name="___________A1" localSheetId="8">#REF!</definedName>
    <definedName name="___________A1" localSheetId="4">#REF!</definedName>
    <definedName name="___________A1">#REF!</definedName>
    <definedName name="___________A25" localSheetId="9">#REF!</definedName>
    <definedName name="___________A25" localSheetId="8">#REF!</definedName>
    <definedName name="___________A25" localSheetId="4">#REF!</definedName>
    <definedName name="___________A25">#REF!</definedName>
    <definedName name="___________CD1" localSheetId="9">#REF!</definedName>
    <definedName name="___________CD1" localSheetId="4">#REF!</definedName>
    <definedName name="___________CD1">#REF!</definedName>
    <definedName name="___________ddd1" localSheetId="9">#REF!</definedName>
    <definedName name="___________ddd1" localSheetId="4">#REF!</definedName>
    <definedName name="___________ddd1">#REF!</definedName>
    <definedName name="___________G2" localSheetId="9">#REF!</definedName>
    <definedName name="___________G2" localSheetId="4">#REF!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10">#REF!</definedName>
    <definedName name="___________JJ1" localSheetId="8">#REF!</definedName>
    <definedName name="___________JJ1" localSheetId="4">#REF!</definedName>
    <definedName name="___________JJ1">#REF!</definedName>
    <definedName name="___________K1" localSheetId="9">#REF!</definedName>
    <definedName name="___________K1" localSheetId="8">#REF!</definedName>
    <definedName name="___________K1" localSheetId="4">#REF!</definedName>
    <definedName name="___________K1">#REF!</definedName>
    <definedName name="___________L1" localSheetId="9">#REF!</definedName>
    <definedName name="___________L1" localSheetId="8">#REF!</definedName>
    <definedName name="___________L1" localSheetId="4">#REF!</definedName>
    <definedName name="___________L1">#REF!</definedName>
    <definedName name="___________L2" localSheetId="9">#REF!</definedName>
    <definedName name="___________L2" localSheetId="4">#REF!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10">#REF!</definedName>
    <definedName name="__________K1" localSheetId="8">#REF!</definedName>
    <definedName name="__________K1" localSheetId="4">#REF!</definedName>
    <definedName name="__________K1">#REF!</definedName>
    <definedName name="__________L1" localSheetId="9">#REF!</definedName>
    <definedName name="__________L1" localSheetId="8">#REF!</definedName>
    <definedName name="__________L1" localSheetId="4">#REF!</definedName>
    <definedName name="__________L1">#REF!</definedName>
    <definedName name="__________L2" localSheetId="9">#REF!</definedName>
    <definedName name="__________L2" localSheetId="8">#REF!</definedName>
    <definedName name="__________L2" localSheetId="4">#REF!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10">#REF!</definedName>
    <definedName name="_________a03" localSheetId="8">#REF!</definedName>
    <definedName name="_________a03" localSheetId="4">#REF!</definedName>
    <definedName name="_________a03">#REF!</definedName>
    <definedName name="_________A1" localSheetId="9">#REF!</definedName>
    <definedName name="_________A1" localSheetId="8">#REF!</definedName>
    <definedName name="_________A1" localSheetId="4">#REF!</definedName>
    <definedName name="_________A1">#REF!</definedName>
    <definedName name="_________A25" localSheetId="9">#REF!</definedName>
    <definedName name="_________A25" localSheetId="8">#REF!</definedName>
    <definedName name="_________A25" localSheetId="4">#REF!</definedName>
    <definedName name="_________A25">#REF!</definedName>
    <definedName name="_________CD1" localSheetId="9">#REF!</definedName>
    <definedName name="_________CD1" localSheetId="4">#REF!</definedName>
    <definedName name="_________CD1">#REF!</definedName>
    <definedName name="_________ddd1" localSheetId="9">#REF!</definedName>
    <definedName name="_________ddd1" localSheetId="4">#REF!</definedName>
    <definedName name="_________ddd1">#REF!</definedName>
    <definedName name="_________G2" localSheetId="9">#REF!</definedName>
    <definedName name="_________G2" localSheetId="4">#REF!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10">#REF!</definedName>
    <definedName name="_________JJ1" localSheetId="8">#REF!</definedName>
    <definedName name="_________JJ1" localSheetId="4">#REF!</definedName>
    <definedName name="_________JJ1">#REF!</definedName>
    <definedName name="_________K1" localSheetId="9">#REF!</definedName>
    <definedName name="_________K1" localSheetId="8">#REF!</definedName>
    <definedName name="_________K1" localSheetId="4">#REF!</definedName>
    <definedName name="_________K1">#REF!</definedName>
    <definedName name="_________L1" localSheetId="9">#REF!</definedName>
    <definedName name="_________L1" localSheetId="8">#REF!</definedName>
    <definedName name="_________L1" localSheetId="4">#REF!</definedName>
    <definedName name="_________L1">#REF!</definedName>
    <definedName name="_________L2" localSheetId="9">#REF!</definedName>
    <definedName name="_________L2" localSheetId="4">#REF!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10">#REF!</definedName>
    <definedName name="_________vz2" localSheetId="8">#REF!</definedName>
    <definedName name="_________vz2" localSheetId="4">#REF!</definedName>
    <definedName name="_________vz2">#REF!</definedName>
    <definedName name="________a03" localSheetId="9">#REF!</definedName>
    <definedName name="________a03" localSheetId="8">#REF!</definedName>
    <definedName name="________a03" localSheetId="4">#REF!</definedName>
    <definedName name="________a03">#REF!</definedName>
    <definedName name="________A1" localSheetId="9">#REF!</definedName>
    <definedName name="________A1" localSheetId="8">#REF!</definedName>
    <definedName name="________A1" localSheetId="4">#REF!</definedName>
    <definedName name="________A1">#REF!</definedName>
    <definedName name="________A25" localSheetId="9">#REF!</definedName>
    <definedName name="________A25" localSheetId="4">#REF!</definedName>
    <definedName name="________A25">#REF!</definedName>
    <definedName name="________CD1" localSheetId="9">#REF!</definedName>
    <definedName name="________CD1" localSheetId="4">#REF!</definedName>
    <definedName name="________CD1">#REF!</definedName>
    <definedName name="________ddd1" localSheetId="9">#REF!</definedName>
    <definedName name="________ddd1" localSheetId="4">#REF!</definedName>
    <definedName name="________ddd1">#REF!</definedName>
    <definedName name="________G2" localSheetId="9">#REF!</definedName>
    <definedName name="________G2" localSheetId="4">#REF!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10">#REF!</definedName>
    <definedName name="________JJ1" localSheetId="8">#REF!</definedName>
    <definedName name="________JJ1" localSheetId="4">#REF!</definedName>
    <definedName name="________JJ1">#REF!</definedName>
    <definedName name="________K1" localSheetId="9">#REF!</definedName>
    <definedName name="________K1" localSheetId="8">#REF!</definedName>
    <definedName name="________K1" localSheetId="4">#REF!</definedName>
    <definedName name="________K1">#REF!</definedName>
    <definedName name="________L1" localSheetId="9">#REF!</definedName>
    <definedName name="________L1" localSheetId="8">#REF!</definedName>
    <definedName name="________L1" localSheetId="4">#REF!</definedName>
    <definedName name="________L1">#REF!</definedName>
    <definedName name="________L2" localSheetId="9">#REF!</definedName>
    <definedName name="________L2" localSheetId="4">#REF!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10">#REF!</definedName>
    <definedName name="________vz2" localSheetId="8">#REF!</definedName>
    <definedName name="________vz2" localSheetId="4">#REF!</definedName>
    <definedName name="________vz2">#REF!</definedName>
    <definedName name="_______a03" localSheetId="9">#REF!</definedName>
    <definedName name="_______a03" localSheetId="8">#REF!</definedName>
    <definedName name="_______a03" localSheetId="4">#REF!</definedName>
    <definedName name="_______a03">#REF!</definedName>
    <definedName name="_______A1" localSheetId="9">#REF!</definedName>
    <definedName name="_______A1" localSheetId="8">#REF!</definedName>
    <definedName name="_______A1" localSheetId="4">#REF!</definedName>
    <definedName name="_______A1">#REF!</definedName>
    <definedName name="_______A25" localSheetId="9">#REF!</definedName>
    <definedName name="_______A25" localSheetId="4">#REF!</definedName>
    <definedName name="_______A25">#REF!</definedName>
    <definedName name="_______CD1" localSheetId="9">#REF!</definedName>
    <definedName name="_______CD1" localSheetId="4">#REF!</definedName>
    <definedName name="_______CD1">#REF!</definedName>
    <definedName name="_______ddd1" localSheetId="9">#REF!</definedName>
    <definedName name="_______ddd1" localSheetId="4">#REF!</definedName>
    <definedName name="_______ddd1">#REF!</definedName>
    <definedName name="_______G2" localSheetId="9">#REF!</definedName>
    <definedName name="_______G2" localSheetId="4">#REF!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10">#REF!</definedName>
    <definedName name="_______JJ1" localSheetId="8">#REF!</definedName>
    <definedName name="_______JJ1" localSheetId="4">#REF!</definedName>
    <definedName name="_______JJ1">#REF!</definedName>
    <definedName name="_______K1" localSheetId="9">#REF!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9">#REF!</definedName>
    <definedName name="_______L1" localSheetId="8">#REF!</definedName>
    <definedName name="_______L1" localSheetId="4">#REF!</definedName>
    <definedName name="_______L1" localSheetId="5">#REF!</definedName>
    <definedName name="_______L1" localSheetId="6">#REF!</definedName>
    <definedName name="_______L1">#REF!</definedName>
    <definedName name="_______L2" localSheetId="9">#REF!</definedName>
    <definedName name="_______L2" localSheetId="8">#REF!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10">#REF!</definedName>
    <definedName name="_______vz2" localSheetId="8">#REF!</definedName>
    <definedName name="_______vz2" localSheetId="4">#REF!</definedName>
    <definedName name="_______vz2">#REF!</definedName>
    <definedName name="______a03" localSheetId="9">#REF!</definedName>
    <definedName name="______a03" localSheetId="8">#REF!</definedName>
    <definedName name="______a03" localSheetId="4">#REF!</definedName>
    <definedName name="______a03">#REF!</definedName>
    <definedName name="______A1" localSheetId="9">#REF!</definedName>
    <definedName name="______A1" localSheetId="8">#REF!</definedName>
    <definedName name="______A1" localSheetId="4">#REF!</definedName>
    <definedName name="______A1">#REF!</definedName>
    <definedName name="______A25" localSheetId="9">#REF!</definedName>
    <definedName name="______A25" localSheetId="4">#REF!</definedName>
    <definedName name="______A25">#REF!</definedName>
    <definedName name="______CD1" localSheetId="9">#REF!</definedName>
    <definedName name="______CD1" localSheetId="4">#REF!</definedName>
    <definedName name="______CD1">#REF!</definedName>
    <definedName name="______ddd1" localSheetId="9">#REF!</definedName>
    <definedName name="______ddd1" localSheetId="4">#REF!</definedName>
    <definedName name="______ddd1">#REF!</definedName>
    <definedName name="______G2" localSheetId="9">#REF!</definedName>
    <definedName name="______G2" localSheetId="4">#REF!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10">#REF!</definedName>
    <definedName name="______JJ1" localSheetId="8">#REF!</definedName>
    <definedName name="______JJ1" localSheetId="4">#REF!</definedName>
    <definedName name="______JJ1">#REF!</definedName>
    <definedName name="______K1" localSheetId="9">#REF!</definedName>
    <definedName name="______K1" localSheetId="8">#REF!</definedName>
    <definedName name="______K1" localSheetId="4">#REF!</definedName>
    <definedName name="______K1">#REF!</definedName>
    <definedName name="______L1" localSheetId="9">#REF!</definedName>
    <definedName name="______L1" localSheetId="8">#REF!</definedName>
    <definedName name="______L1" localSheetId="4">#REF!</definedName>
    <definedName name="______L1">#REF!</definedName>
    <definedName name="______L2" localSheetId="9">#REF!</definedName>
    <definedName name="______L2" localSheetId="4">#REF!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10">#REF!</definedName>
    <definedName name="______vz2" localSheetId="8">#REF!</definedName>
    <definedName name="______vz2" localSheetId="4">#REF!</definedName>
    <definedName name="______vz2">#REF!</definedName>
    <definedName name="_____a03" localSheetId="9">#REF!</definedName>
    <definedName name="_____a03" localSheetId="8">#REF!</definedName>
    <definedName name="_____a03" localSheetId="4">#REF!</definedName>
    <definedName name="_____a03">#REF!</definedName>
    <definedName name="_____A1" localSheetId="9">#REF!</definedName>
    <definedName name="_____A1" localSheetId="8">#REF!</definedName>
    <definedName name="_____A1" localSheetId="4">#REF!</definedName>
    <definedName name="_____A1">#REF!</definedName>
    <definedName name="_____A25" localSheetId="9">#REF!</definedName>
    <definedName name="_____A25" localSheetId="4">#REF!</definedName>
    <definedName name="_____A25">#REF!</definedName>
    <definedName name="_____CD1" localSheetId="9">#REF!</definedName>
    <definedName name="_____CD1" localSheetId="4">#REF!</definedName>
    <definedName name="_____CD1">#REF!</definedName>
    <definedName name="_____ddd1" localSheetId="9">#REF!</definedName>
    <definedName name="_____ddd1" localSheetId="4">#REF!</definedName>
    <definedName name="_____ddd1">#REF!</definedName>
    <definedName name="_____G2" localSheetId="9">#REF!</definedName>
    <definedName name="_____G2" localSheetId="4">#REF!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10">#REF!</definedName>
    <definedName name="_____JJ1" localSheetId="8">#REF!</definedName>
    <definedName name="_____JJ1" localSheetId="4">#REF!</definedName>
    <definedName name="_____JJ1">#REF!</definedName>
    <definedName name="_____K1" localSheetId="9">#REF!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9">#REF!</definedName>
    <definedName name="_____L1" localSheetId="8">#REF!</definedName>
    <definedName name="_____L1" localSheetId="4">#REF!</definedName>
    <definedName name="_____L1" localSheetId="5">#REF!</definedName>
    <definedName name="_____L1" localSheetId="6">#REF!</definedName>
    <definedName name="_____L1">#REF!</definedName>
    <definedName name="_____L2" localSheetId="9">#REF!</definedName>
    <definedName name="_____L2" localSheetId="8">#REF!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10">#REF!</definedName>
    <definedName name="_____vz2" localSheetId="8">#REF!</definedName>
    <definedName name="_____vz2" localSheetId="4">#REF!</definedName>
    <definedName name="_____vz2">#REF!</definedName>
    <definedName name="____a03" localSheetId="9">#REF!</definedName>
    <definedName name="____a03" localSheetId="8">#REF!</definedName>
    <definedName name="____a03" localSheetId="4">#REF!</definedName>
    <definedName name="____a03">#REF!</definedName>
    <definedName name="____A1" localSheetId="9">#REF!</definedName>
    <definedName name="____A1" localSheetId="8">#REF!</definedName>
    <definedName name="____A1" localSheetId="4">#REF!</definedName>
    <definedName name="____A1">#REF!</definedName>
    <definedName name="____A25" localSheetId="9">#REF!</definedName>
    <definedName name="____A25" localSheetId="4">#REF!</definedName>
    <definedName name="____A25">#REF!</definedName>
    <definedName name="____CD1" localSheetId="9">#REF!</definedName>
    <definedName name="____CD1" localSheetId="4">#REF!</definedName>
    <definedName name="____CD1">#REF!</definedName>
    <definedName name="____ddd1" localSheetId="9">#REF!</definedName>
    <definedName name="____ddd1" localSheetId="4">#REF!</definedName>
    <definedName name="____ddd1">#REF!</definedName>
    <definedName name="____G2" localSheetId="9">#REF!</definedName>
    <definedName name="____G2" localSheetId="4">#REF!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10">#REF!</definedName>
    <definedName name="____JJ1" localSheetId="8">#REF!</definedName>
    <definedName name="____JJ1" localSheetId="4">#REF!</definedName>
    <definedName name="____JJ1">#REF!</definedName>
    <definedName name="____K1" localSheetId="9">#REF!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9">#REF!</definedName>
    <definedName name="____L1" localSheetId="8">#REF!</definedName>
    <definedName name="____L1" localSheetId="4">#REF!</definedName>
    <definedName name="____L1" localSheetId="5">#REF!</definedName>
    <definedName name="____L1" localSheetId="6">#REF!</definedName>
    <definedName name="____L1">#REF!</definedName>
    <definedName name="____L2" localSheetId="9">#REF!</definedName>
    <definedName name="____L2" localSheetId="8">#REF!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10">#REF!</definedName>
    <definedName name="____vz2" localSheetId="8">#REF!</definedName>
    <definedName name="____vz2" localSheetId="4">#REF!</definedName>
    <definedName name="____vz2">#REF!</definedName>
    <definedName name="___a03" localSheetId="9">#REF!</definedName>
    <definedName name="___a03" localSheetId="8">#REF!</definedName>
    <definedName name="___a03" localSheetId="4">#REF!</definedName>
    <definedName name="___a03">#REF!</definedName>
    <definedName name="___A1" localSheetId="9">#REF!</definedName>
    <definedName name="___A1" localSheetId="8">#REF!</definedName>
    <definedName name="___A1" localSheetId="4">#REF!</definedName>
    <definedName name="___A1">#REF!</definedName>
    <definedName name="___A25" localSheetId="9">#REF!</definedName>
    <definedName name="___A25" localSheetId="4">#REF!</definedName>
    <definedName name="___A25">#REF!</definedName>
    <definedName name="___CD1" localSheetId="9">#REF!</definedName>
    <definedName name="___CD1" localSheetId="4">#REF!</definedName>
    <definedName name="___CD1">#REF!</definedName>
    <definedName name="___ddd1" localSheetId="9">#REF!</definedName>
    <definedName name="___ddd1" localSheetId="4">#REF!</definedName>
    <definedName name="___ddd1">#REF!</definedName>
    <definedName name="___G2" localSheetId="9">#REF!</definedName>
    <definedName name="___G2" localSheetId="4">#REF!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10">#REF!</definedName>
    <definedName name="___JJ1" localSheetId="8">#REF!</definedName>
    <definedName name="___JJ1" localSheetId="4">#REF!</definedName>
    <definedName name="___JJ1">#REF!</definedName>
    <definedName name="___K1" localSheetId="9">#REF!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9">#REF!</definedName>
    <definedName name="___L1" localSheetId="8">#REF!</definedName>
    <definedName name="___L1" localSheetId="4">#REF!</definedName>
    <definedName name="___L1" localSheetId="5">#REF!</definedName>
    <definedName name="___L1" localSheetId="6">#REF!</definedName>
    <definedName name="___L1">#REF!</definedName>
    <definedName name="___L2" localSheetId="9">#REF!</definedName>
    <definedName name="___L2" localSheetId="8">#REF!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10">#REF!</definedName>
    <definedName name="___vz2" localSheetId="8">#REF!</definedName>
    <definedName name="___vz2" localSheetId="4">#REF!</definedName>
    <definedName name="___vz2">#REF!</definedName>
    <definedName name="__a03" localSheetId="9">#REF!</definedName>
    <definedName name="__a03" localSheetId="8">#REF!</definedName>
    <definedName name="__a03" localSheetId="4">#REF!</definedName>
    <definedName name="__a03">#REF!</definedName>
    <definedName name="__A1" localSheetId="9">#REF!</definedName>
    <definedName name="__A1" localSheetId="8">#REF!</definedName>
    <definedName name="__A1" localSheetId="4">#REF!</definedName>
    <definedName name="__A1">#REF!</definedName>
    <definedName name="__A25" localSheetId="9">#REF!</definedName>
    <definedName name="__A25" localSheetId="4">#REF!</definedName>
    <definedName name="__A25">#REF!</definedName>
    <definedName name="__CD1" localSheetId="9">#REF!</definedName>
    <definedName name="__CD1" localSheetId="4">#REF!</definedName>
    <definedName name="__CD1">#REF!</definedName>
    <definedName name="__ddd1" localSheetId="9">#REF!</definedName>
    <definedName name="__ddd1" localSheetId="4">#REF!</definedName>
    <definedName name="__ddd1">#REF!</definedName>
    <definedName name="__G2" localSheetId="9">#REF!</definedName>
    <definedName name="__G2" localSheetId="4">#REF!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10">#REF!</definedName>
    <definedName name="__JJ1" localSheetId="8">#REF!</definedName>
    <definedName name="__JJ1" localSheetId="4">#REF!</definedName>
    <definedName name="__JJ1">#REF!</definedName>
    <definedName name="__K1" localSheetId="9">#REF!</definedName>
    <definedName name="__K1" localSheetId="8">#REF!</definedName>
    <definedName name="__K1" localSheetId="4">#REF!</definedName>
    <definedName name="__K1">#REF!</definedName>
    <definedName name="__L1" localSheetId="9">#REF!</definedName>
    <definedName name="__L1" localSheetId="8">#REF!</definedName>
    <definedName name="__L1" localSheetId="4">#REF!</definedName>
    <definedName name="__L1">#REF!</definedName>
    <definedName name="__L2" localSheetId="9">#REF!</definedName>
    <definedName name="__L2" localSheetId="4">#REF!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10">#REF!</definedName>
    <definedName name="__vz2" localSheetId="8">#REF!</definedName>
    <definedName name="__vz2" localSheetId="4">#REF!</definedName>
    <definedName name="__vz2">#REF!</definedName>
    <definedName name="_a03" localSheetId="9">#REF!</definedName>
    <definedName name="_a03" localSheetId="8">#REF!</definedName>
    <definedName name="_a03" localSheetId="4">#REF!</definedName>
    <definedName name="_a03">#REF!</definedName>
    <definedName name="_A1" localSheetId="9">#REF!</definedName>
    <definedName name="_A1" localSheetId="8">#REF!</definedName>
    <definedName name="_A1" localSheetId="4">#REF!</definedName>
    <definedName name="_A1">#REF!</definedName>
    <definedName name="_A25" localSheetId="9">#REF!</definedName>
    <definedName name="_A25" localSheetId="4">#REF!</definedName>
    <definedName name="_A25">#REF!</definedName>
    <definedName name="_CD1" localSheetId="9">#REF!</definedName>
    <definedName name="_CD1" localSheetId="4">#REF!</definedName>
    <definedName name="_CD1">#REF!</definedName>
    <definedName name="_ddd1" localSheetId="9">#REF!</definedName>
    <definedName name="_ddd1" localSheetId="4">#REF!</definedName>
    <definedName name="_ddd1">#REF!</definedName>
    <definedName name="_fc" localSheetId="9">#REF!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2" localSheetId="9">#REF!</definedName>
    <definedName name="_G2" localSheetId="4">#REF!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10">#REF!</definedName>
    <definedName name="_JJ1" localSheetId="8">#REF!</definedName>
    <definedName name="_JJ1" localSheetId="4">#REF!</definedName>
    <definedName name="_JJ1">#REF!</definedName>
    <definedName name="_K1" localSheetId="9">#REF!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9">#REF!</definedName>
    <definedName name="_L1" localSheetId="8">#REF!</definedName>
    <definedName name="_L1" localSheetId="4">#REF!</definedName>
    <definedName name="_L1" localSheetId="5">#REF!</definedName>
    <definedName name="_L1" localSheetId="6">#REF!</definedName>
    <definedName name="_L1">#REF!</definedName>
    <definedName name="_L2" localSheetId="9">#REF!</definedName>
    <definedName name="_L2" localSheetId="8">#REF!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10"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9" hidden="1">#REF!</definedName>
    <definedName name="_Regression_X" localSheetId="8"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9" hidden="1">#REF!</definedName>
    <definedName name="_Regression_Y" localSheetId="8"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 localSheetId="9">#REF!</definedName>
    <definedName name="_vz2" localSheetId="4">#REF!</definedName>
    <definedName name="_vz2">#REF!</definedName>
    <definedName name="A" localSheetId="9">#REF!</definedName>
    <definedName name="A" localSheetId="4">#REF!</definedName>
    <definedName name="A">#REF!</definedName>
    <definedName name="A_IMPRESIÓN_IM" localSheetId="9">#REF!</definedName>
    <definedName name="A_IMPRESIÓN_IM" localSheetId="4">#REF!</definedName>
    <definedName name="A_IMPRESIÓN_IM" localSheetId="5">#REF!</definedName>
    <definedName name="A_IMPRESIÓN_IM">#REF!</definedName>
    <definedName name="AAA" localSheetId="9">#REF!</definedName>
    <definedName name="AAA" localSheetId="4">#REF!</definedName>
    <definedName name="AAA">#REF!</definedName>
    <definedName name="AAAA" localSheetId="9">#REF!</definedName>
    <definedName name="AAAA" localSheetId="4">#REF!</definedName>
    <definedName name="AAAA">#REF!</definedName>
    <definedName name="AAAAA" localSheetId="9">#REF!</definedName>
    <definedName name="AAAAA" localSheetId="4">#REF!</definedName>
    <definedName name="AAAAA">#REF!</definedName>
    <definedName name="AAAAAA" localSheetId="9">#REF!</definedName>
    <definedName name="AAAAAA" localSheetId="4">#REF!</definedName>
    <definedName name="AAAAAA">#REF!</definedName>
    <definedName name="AAIU" localSheetId="9">'[3]Resumen resul laborat'!$AE$5:$AE$33</definedName>
    <definedName name="AAIU" localSheetId="10">'[3]Resumen resul laborat'!$AE$5:$AE$33</definedName>
    <definedName name="AAIU" localSheetId="8">'[3]Resumen resul laborat'!$AE$5:$AE$33</definedName>
    <definedName name="AAIU" localSheetId="7">'[3]Resumen resul laborat'!$AE$5:$AE$33</definedName>
    <definedName name="AAIU" localSheetId="4">'[3]Resumen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9">'[3]Resumen resul laborat'!$AE$5:$AE$34</definedName>
    <definedName name="AIU" localSheetId="10">'[3]Resumen resul laborat'!$AE$5:$AE$34</definedName>
    <definedName name="AIU" localSheetId="8">'[3]Resumen resul laborat'!$AE$5:$AE$34</definedName>
    <definedName name="AIU" localSheetId="7">'[3]Resumen resul laborat'!$AE$5:$AE$34</definedName>
    <definedName name="AIU" localSheetId="4">'[3]Resumen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9">#REF!</definedName>
    <definedName name="alaaa" localSheetId="10">#REF!</definedName>
    <definedName name="alaaa" localSheetId="8">#REF!</definedName>
    <definedName name="alaaa" localSheetId="4">#REF!</definedName>
    <definedName name="alaaa">#REF!</definedName>
    <definedName name="alarg" localSheetId="9">#REF!</definedName>
    <definedName name="alarg" localSheetId="8">#REF!</definedName>
    <definedName name="alarg" localSheetId="4">#REF!</definedName>
    <definedName name="alarg">#REF!</definedName>
    <definedName name="_xlnm.Print_Area" localSheetId="2">Financiero!$B$1:$U$180</definedName>
    <definedName name="_xlnm.Print_Area" localSheetId="1">Predial!$A$1:$I$46</definedName>
    <definedName name="_xlnm.Print_Area" localSheetId="9">'Reg fotográfico ambiental UF1y3'!$B$1:$L$286</definedName>
    <definedName name="_xlnm.Print_Area" localSheetId="8">'Registro fotográfico OyM'!$B$1:$L$101</definedName>
    <definedName name="_xlnm.Print_Area" localSheetId="4">'Registro fotográfico redes'!$B$1:$L$117</definedName>
    <definedName name="_xlnm.Print_Area" localSheetId="5">'Registro fotográfico técnico'!$B$1:$M$104</definedName>
    <definedName name="_xlnm.Print_Area" localSheetId="6">'Registro fotográfico túnel'!$B$1:$M$213</definedName>
    <definedName name="arena" localSheetId="9">#REF!</definedName>
    <definedName name="arena" localSheetId="10">#REF!</definedName>
    <definedName name="arena" localSheetId="8">#REF!</definedName>
    <definedName name="arena" localSheetId="4">#REF!</definedName>
    <definedName name="arena">#REF!</definedName>
    <definedName name="asentamiento" localSheetId="9">#REF!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10">[1]DATOS!#REF!</definedName>
    <definedName name="bbb" localSheetId="8">[1]DATOS!#REF!</definedName>
    <definedName name="bbb" localSheetId="7">[1]DATOS!#REF!</definedName>
    <definedName name="bbb" localSheetId="4">[1]DATOS!#REF!</definedName>
    <definedName name="bbb" localSheetId="3">[1]DATOS!#REF!</definedName>
    <definedName name="bbb" localSheetId="5">[1]DATOS!#REF!</definedName>
    <definedName name="bbb">[1]DATOS!#REF!</definedName>
    <definedName name="boor" localSheetId="9" hidden="1">[7]L!#REF!</definedName>
    <definedName name="boor" localSheetId="10" hidden="1">[7]L!#REF!</definedName>
    <definedName name="boor" localSheetId="8" hidden="1">[7]L!#REF!</definedName>
    <definedName name="boor" localSheetId="4"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10">#REF!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9">#REF!</definedName>
    <definedName name="C.B.R._USME" localSheetId="8">#REF!</definedName>
    <definedName name="C.B.R._USME" localSheetId="4">#REF!</definedName>
    <definedName name="C.B.R._USME">#REF!</definedName>
    <definedName name="C.B.R_Usme" localSheetId="9">#REF!</definedName>
    <definedName name="C.B.R_Usme" localSheetId="4">#REF!</definedName>
    <definedName name="C.B.R_Usme">#REF!</definedName>
    <definedName name="C_B_R_USME" localSheetId="9">#REF!</definedName>
    <definedName name="C_B_R_USME" localSheetId="4">#REF!</definedName>
    <definedName name="C_B_R_USME">#REF!</definedName>
    <definedName name="CARACTERIZACION" localSheetId="9">#REF!</definedName>
    <definedName name="CARACTERIZACION" localSheetId="4">#REF!</definedName>
    <definedName name="CARACTERIZACION">#REF!</definedName>
    <definedName name="CARAS" localSheetId="9">#REF!</definedName>
    <definedName name="CARAS" localSheetId="4">#REF!</definedName>
    <definedName name="CARAS">#REF!</definedName>
    <definedName name="CARASF2" localSheetId="9">#REF!</definedName>
    <definedName name="CARASF2" localSheetId="4">#REF!</definedName>
    <definedName name="CARASF2">#REF!</definedName>
    <definedName name="CARLOS" localSheetId="9">#REF!</definedName>
    <definedName name="CARLOS" localSheetId="4">#REF!</definedName>
    <definedName name="CARLOS">#REF!</definedName>
    <definedName name="CARSF1" localSheetId="9">#REF!</definedName>
    <definedName name="CARSF1" localSheetId="4">#REF!</definedName>
    <definedName name="CARSF1">#REF!</definedName>
    <definedName name="CARSF2" localSheetId="9">#REF!</definedName>
    <definedName name="CARSF2" localSheetId="4">#REF!</definedName>
    <definedName name="CARSF2">#REF!</definedName>
    <definedName name="CARSF3" localSheetId="9">#REF!</definedName>
    <definedName name="CARSF3" localSheetId="4">#REF!</definedName>
    <definedName name="CARSF3">#REF!</definedName>
    <definedName name="Cimiento">[8]Hoja2!$C$9:$C$11</definedName>
    <definedName name="Clasificacion" localSheetId="9">[9]!Clasificacion</definedName>
    <definedName name="Clasificacion" localSheetId="4">[9]!Clasificacion</definedName>
    <definedName name="Clasificacion">[9]!Clasificacion</definedName>
    <definedName name="CLASIFICACION1" localSheetId="9">#REF!</definedName>
    <definedName name="CLASIFICACION1" localSheetId="10">#REF!</definedName>
    <definedName name="CLASIFICACION1" localSheetId="8">#REF!</definedName>
    <definedName name="CLASIFICACION1" localSheetId="4">#REF!</definedName>
    <definedName name="CLASIFICACION1">#REF!</definedName>
    <definedName name="CLASIFICACION2" localSheetId="9">#REF!</definedName>
    <definedName name="CLASIFICACION2" localSheetId="8">#REF!</definedName>
    <definedName name="CLASIFICACION2" localSheetId="4">#REF!</definedName>
    <definedName name="CLASIFICACION2">#REF!</definedName>
    <definedName name="CONCEPTO">'[6]Consignaciones CCS'!$G$8:$G$379</definedName>
    <definedName name="COTA" localSheetId="9">#REF!</definedName>
    <definedName name="COTA" localSheetId="10">#REF!</definedName>
    <definedName name="COTA" localSheetId="8">#REF!</definedName>
    <definedName name="COTA" localSheetId="4">#REF!</definedName>
    <definedName name="COTA">#REF!</definedName>
    <definedName name="CUA" localSheetId="9">#REF!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 localSheetId="9">#REF!</definedName>
    <definedName name="CUADR1" localSheetId="4">#REF!</definedName>
    <definedName name="CUADR1">#REF!</definedName>
    <definedName name="CUADRO" localSheetId="9">#REF!</definedName>
    <definedName name="CUADRO" localSheetId="8">#REF!</definedName>
    <definedName name="CUADRO" localSheetId="4">#REF!</definedName>
    <definedName name="CUADRO" localSheetId="5">#REF!</definedName>
    <definedName name="CUADRO" localSheetId="6">#REF!</definedName>
    <definedName name="CUADRO">#REF!</definedName>
    <definedName name="CVBBB" localSheetId="9">#REF!</definedName>
    <definedName name="CVBBB" localSheetId="4">#REF!</definedName>
    <definedName name="CVBBB">#REF!</definedName>
    <definedName name="D" localSheetId="9">#REF!</definedName>
    <definedName name="D" localSheetId="8">#REF!</definedName>
    <definedName name="D" localSheetId="4">#REF!</definedName>
    <definedName name="D" localSheetId="5">#REF!</definedName>
    <definedName name="D" localSheetId="6">#REF!</definedName>
    <definedName name="D">#REF!</definedName>
    <definedName name="Datos" localSheetId="9">#REF!</definedName>
    <definedName name="Datos" localSheetId="4">#REF!</definedName>
    <definedName name="Datos" localSheetId="5">#REF!</definedName>
    <definedName name="Datos">#REF!</definedName>
    <definedName name="dddd" localSheetId="9">#REF!</definedName>
    <definedName name="dddd" localSheetId="4">#REF!</definedName>
    <definedName name="dddd">#REF!</definedName>
    <definedName name="DEPARTAMENTO" localSheetId="9">#REF!</definedName>
    <definedName name="DEPARTAMENTO" localSheetId="4">#REF!</definedName>
    <definedName name="DEPARTAMENTO" localSheetId="5">#REF!</definedName>
    <definedName name="DEPARTAMENTO">#REF!</definedName>
    <definedName name="DEPARTAMENTO1" localSheetId="9">#REF!</definedName>
    <definedName name="DEPARTAMENTO1" localSheetId="4">#REF!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10">#REF!</definedName>
    <definedName name="dgdgdg" localSheetId="8">#REF!</definedName>
    <definedName name="dgdgdg" localSheetId="4">#REF!</definedName>
    <definedName name="dgdgdg">#REF!</definedName>
    <definedName name="dgdgfe" localSheetId="9">#REF!</definedName>
    <definedName name="dgdgfe" localSheetId="8">#REF!</definedName>
    <definedName name="dgdgfe" localSheetId="4">#REF!</definedName>
    <definedName name="dgdgfe">#REF!</definedName>
    <definedName name="DIANA" localSheetId="9">#REF!</definedName>
    <definedName name="DIANA" localSheetId="8">#REF!</definedName>
    <definedName name="DIANA" localSheetId="4">#REF!</definedName>
    <definedName name="DIANA">#REF!</definedName>
    <definedName name="DISEÑOMARSHALL" localSheetId="9">#REF!</definedName>
    <definedName name="DISEÑOMARSHALL" localSheetId="4">#REF!</definedName>
    <definedName name="DISEÑOMARSHALL">#REF!</definedName>
    <definedName name="DIVISION">#N/A</definedName>
    <definedName name="DLKFK" localSheetId="9">#REF!</definedName>
    <definedName name="DLKFK" localSheetId="10">#REF!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9">[1]DATOS!#REF!</definedName>
    <definedName name="enero" localSheetId="8">[1]DATOS!#REF!</definedName>
    <definedName name="enero" localSheetId="7">[1]DATOS!#REF!</definedName>
    <definedName name="enero" localSheetId="4">[1]DATOS!#REF!</definedName>
    <definedName name="enero">[1]DATOS!#REF!</definedName>
    <definedName name="EQUIV" localSheetId="9">#REF!</definedName>
    <definedName name="EQUIV" localSheetId="10">#REF!</definedName>
    <definedName name="EQUIV" localSheetId="8">#REF!</definedName>
    <definedName name="EQUIV" localSheetId="4">#REF!</definedName>
    <definedName name="EQUIV">#REF!</definedName>
    <definedName name="Estabilidad" localSheetId="9">#REF!</definedName>
    <definedName name="Estabilidad" localSheetId="8">#REF!</definedName>
    <definedName name="Estabilidad" localSheetId="4">#REF!</definedName>
    <definedName name="Estabilidad">#REF!</definedName>
    <definedName name="Estabilidad2" localSheetId="9">#REF!</definedName>
    <definedName name="Estabilidad2" localSheetId="8">#REF!</definedName>
    <definedName name="Estabilidad2" localSheetId="4">#REF!</definedName>
    <definedName name="Estabilidad2">#REF!</definedName>
    <definedName name="Estabilidad3" localSheetId="9">#REF!</definedName>
    <definedName name="Estabilidad3" localSheetId="4">#REF!</definedName>
    <definedName name="Estabilidad3">#REF!</definedName>
    <definedName name="ESTACION">'[6]Consignaciones CCS'!$A$8:$A$379</definedName>
    <definedName name="extracciom" localSheetId="9">#REF!</definedName>
    <definedName name="extracciom" localSheetId="10">#REF!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 localSheetId="9">#REF!</definedName>
    <definedName name="FacCorec2" localSheetId="8">#REF!</definedName>
    <definedName name="FacCorec2" localSheetId="4">#REF!</definedName>
    <definedName name="FacCorec2">#REF!</definedName>
    <definedName name="Faccorec3" localSheetId="9">#REF!</definedName>
    <definedName name="Faccorec3" localSheetId="4">#REF!</definedName>
    <definedName name="Faccorec3">#REF!</definedName>
    <definedName name="FactCorrecc" localSheetId="9">#REF!</definedName>
    <definedName name="FactCorrecc" localSheetId="4">#REF!</definedName>
    <definedName name="FactCorrecc">#REF!</definedName>
    <definedName name="feb" localSheetId="2">#REF!</definedName>
    <definedName name="feb" localSheetId="9">#REF!</definedName>
    <definedName name="feb" localSheetId="7">#REF!</definedName>
    <definedName name="feb" localSheetId="4">#REF!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9">'[12]Ficha Financiera'!$L$12</definedName>
    <definedName name="fecha_inicio" localSheetId="10">'[12]Ficha Financiera'!$L$12</definedName>
    <definedName name="fecha_inicio" localSheetId="3">'[13]Ficha Financiera'!$L$12</definedName>
    <definedName name="fecha_inicio" localSheetId="5">'[14]Ficha Financiera'!$L$12</definedName>
    <definedName name="fecha_inicio">'[14]Ficha Financiera'!$L$12</definedName>
    <definedName name="fff" localSheetId="9">#REF!</definedName>
    <definedName name="fff" localSheetId="10">#REF!</definedName>
    <definedName name="fff" localSheetId="8">#REF!</definedName>
    <definedName name="fff" localSheetId="4">#REF!</definedName>
    <definedName name="fff">#REF!</definedName>
    <definedName name="FIRMA" localSheetId="9">INDIRECTOMIFOTO</definedName>
    <definedName name="FIRMA" localSheetId="10">INDIRECTOMIFOTO</definedName>
    <definedName name="FIRMA" localSheetId="8">INDIRECTOMIFOTO</definedName>
    <definedName name="FIRMA" localSheetId="4">INDIRECTOMIFOTO</definedName>
    <definedName name="FIRMA">INDIRECTOMIFOTO</definedName>
    <definedName name="Flujo" localSheetId="9">#REF!</definedName>
    <definedName name="Flujo" localSheetId="10">#REF!</definedName>
    <definedName name="Flujo" localSheetId="8">#REF!</definedName>
    <definedName name="Flujo" localSheetId="4">#REF!</definedName>
    <definedName name="Flujo">#REF!</definedName>
    <definedName name="Flujo2" localSheetId="9">#REF!</definedName>
    <definedName name="Flujo2" localSheetId="8">#REF!</definedName>
    <definedName name="Flujo2" localSheetId="4">#REF!</definedName>
    <definedName name="Flujo2">#REF!</definedName>
    <definedName name="Flujo3" localSheetId="9">#REF!</definedName>
    <definedName name="Flujo3" localSheetId="8">#REF!</definedName>
    <definedName name="Flujo3" localSheetId="4">#REF!</definedName>
    <definedName name="Flujo3">#REF!</definedName>
    <definedName name="Fondo" localSheetId="9">#REF!</definedName>
    <definedName name="Fondo" localSheetId="4">#REF!</definedName>
    <definedName name="Fondo">#REF!</definedName>
    <definedName name="fot" localSheetId="2">[1]DATOS!#REF!</definedName>
    <definedName name="fot" localSheetId="1">[2]DATOS!#REF!</definedName>
    <definedName name="fot" localSheetId="9">[1]DATOS!#REF!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10">[1]DATOS!#REF!</definedName>
    <definedName name="ft" localSheetId="8">[1]DATOS!#REF!</definedName>
    <definedName name="ft" localSheetId="7">[1]DATOS!#REF!</definedName>
    <definedName name="ft" localSheetId="4">[1]DATOS!#REF!</definedName>
    <definedName name="ft" localSheetId="3">[1]DATOS!#REF!</definedName>
    <definedName name="ft" localSheetId="5">[1]DATOS!#REF!</definedName>
    <definedName name="ft">[1]DATOS!#REF!</definedName>
    <definedName name="Fuente" localSheetId="9">[15]Datos!#REF!</definedName>
    <definedName name="Fuente" localSheetId="10">[15]Datos!#REF!</definedName>
    <definedName name="Fuente" localSheetId="8">[15]Datos!#REF!</definedName>
    <definedName name="Fuente" localSheetId="4">[15]Datos!#REF!</definedName>
    <definedName name="Fuente">[15]Datos!#REF!</definedName>
    <definedName name="GBR" localSheetId="2">#REF!</definedName>
    <definedName name="GBR" localSheetId="1">#REF!</definedName>
    <definedName name="GBR" localSheetId="9">#REF!</definedName>
    <definedName name="GBR" localSheetId="10">#REF!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 localSheetId="9">#REF!</definedName>
    <definedName name="gdgd" localSheetId="8">#REF!</definedName>
    <definedName name="gdgd" localSheetId="4">#REF!</definedName>
    <definedName name="gdgd">#REF!</definedName>
    <definedName name="ggg">'[16]AG-MOD-FINURA'!$I$14:$J$22</definedName>
    <definedName name="gol" localSheetId="1">[2]DATOS!$E$1:$E$65536</definedName>
    <definedName name="gol">[1]DATOS!$E$1:$E$65536</definedName>
    <definedName name="GRA" localSheetId="9">#REF!</definedName>
    <definedName name="GRA" localSheetId="10">#REF!</definedName>
    <definedName name="GRA" localSheetId="8">#REF!</definedName>
    <definedName name="GRA" localSheetId="4">#REF!</definedName>
    <definedName name="GRA">#REF!</definedName>
    <definedName name="gradacion" localSheetId="9">#REF!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 localSheetId="9">#REF!</definedName>
    <definedName name="GRAF" localSheetId="4">#REF!</definedName>
    <definedName name="GRAF">#REF!</definedName>
    <definedName name="graNo" localSheetId="9">#REF!</definedName>
    <definedName name="graNo" localSheetId="4">#REF!</definedName>
    <definedName name="graNo">#REF!</definedName>
    <definedName name="h" localSheetId="9">[1]DATOS!#REF!</definedName>
    <definedName name="h" localSheetId="7">[1]DATOS!#REF!</definedName>
    <definedName name="h" localSheetId="4">[1]DATOS!#REF!</definedName>
    <definedName name="h" localSheetId="5">[1]DATOS!#REF!</definedName>
    <definedName name="h">[1]DATOS!#REF!</definedName>
    <definedName name="hhhhh" localSheetId="2">[1]DATOS!#REF!</definedName>
    <definedName name="hhhhh" localSheetId="1">[2]DATOS!#REF!</definedName>
    <definedName name="hhhhh" localSheetId="9">[1]DATOS!#REF!</definedName>
    <definedName name="hhhhh" localSheetId="7">[1]DATOS!#REF!</definedName>
    <definedName name="hhhhh" localSheetId="4">[1]DATOS!#REF!</definedName>
    <definedName name="hhhhh" localSheetId="3">[1]DATOS!#REF!</definedName>
    <definedName name="hhhhh">[1]DATOS!#REF!</definedName>
    <definedName name="humedades" localSheetId="9">#REF!</definedName>
    <definedName name="humedades" localSheetId="10">#REF!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 localSheetId="9">'[17]Datos Generales'!#REF!</definedName>
    <definedName name="IMAGEN1" localSheetId="10">'[17]Datos Generales'!#REF!</definedName>
    <definedName name="IMAGEN1" localSheetId="8">'[17]Datos Generales'!#REF!</definedName>
    <definedName name="IMAGEN1" localSheetId="4">'[17]Datos Generales'!#REF!</definedName>
    <definedName name="IMAGEN1">'[17]Datos Generales'!#REF!</definedName>
    <definedName name="IMAGEN2" localSheetId="9">'[17]Datos Generales'!#REF!</definedName>
    <definedName name="IMAGEN2" localSheetId="8">'[17]Datos Generales'!#REF!</definedName>
    <definedName name="IMAGEN2" localSheetId="4">'[17]Datos Generales'!#REF!</definedName>
    <definedName name="IMAGEN2">'[17]Datos Generales'!#REF!</definedName>
    <definedName name="inf" localSheetId="2">#REF!</definedName>
    <definedName name="inf" localSheetId="1">#REF!</definedName>
    <definedName name="inf" localSheetId="9">#REF!</definedName>
    <definedName name="inf" localSheetId="10">#REF!</definedName>
    <definedName name="inf" localSheetId="8">#REF!</definedName>
    <definedName name="inf" localSheetId="4">#REF!</definedName>
    <definedName name="inf" localSheetId="3">#REF!</definedName>
    <definedName name="inf" localSheetId="5">#REF!</definedName>
    <definedName name="inf" localSheetId="6">#REF!</definedName>
    <definedName name="inf">#REF!</definedName>
    <definedName name="informe" localSheetId="9">#REF!</definedName>
    <definedName name="informe" localSheetId="8">#REF!</definedName>
    <definedName name="informe" localSheetId="4">#REF!</definedName>
    <definedName name="informe" localSheetId="5">#REF!</definedName>
    <definedName name="informe" localSheetId="6">#REF!</definedName>
    <definedName name="informe">#REF!</definedName>
    <definedName name="J" localSheetId="9">#REF!</definedName>
    <definedName name="J" localSheetId="4">#REF!</definedName>
    <definedName name="J">#REF!</definedName>
    <definedName name="J.J" localSheetId="9">#REF!</definedName>
    <definedName name="J.J" localSheetId="4">#REF!</definedName>
    <definedName name="J.J">#REF!</definedName>
    <definedName name="J.J5" localSheetId="9">#REF!</definedName>
    <definedName name="J.J5" localSheetId="4">#REF!</definedName>
    <definedName name="J.J5">#REF!</definedName>
    <definedName name="JAIME" localSheetId="9">#REF!</definedName>
    <definedName name="JAIME" localSheetId="4">#REF!</definedName>
    <definedName name="JAIME">#REF!</definedName>
    <definedName name="JJUUI" localSheetId="9">#REF!</definedName>
    <definedName name="JJUUI" localSheetId="4">#REF!</definedName>
    <definedName name="JJUUI">#REF!</definedName>
    <definedName name="JKJK" localSheetId="9">#REF!</definedName>
    <definedName name="JKJK" localSheetId="4">#REF!</definedName>
    <definedName name="JKJK">#REF!</definedName>
    <definedName name="jose" localSheetId="9">#REF!</definedName>
    <definedName name="jose" localSheetId="4">#REF!</definedName>
    <definedName name="jose">#REF!</definedName>
    <definedName name="JOTA">#N/A</definedName>
    <definedName name="JUAN" localSheetId="9">#REF!</definedName>
    <definedName name="JUAN" localSheetId="10">#REF!</definedName>
    <definedName name="JUAN" localSheetId="8">#REF!</definedName>
    <definedName name="JUAN" localSheetId="4">#REF!</definedName>
    <definedName name="JUAN">#REF!</definedName>
    <definedName name="JUANA" localSheetId="9">#REF!</definedName>
    <definedName name="JUANA" localSheetId="8">#REF!</definedName>
    <definedName name="JUANA" localSheetId="4">#REF!</definedName>
    <definedName name="JUANA">#REF!</definedName>
    <definedName name="julio" localSheetId="9">#REF!</definedName>
    <definedName name="julio" localSheetId="8">#REF!</definedName>
    <definedName name="julio" localSheetId="4">#REF!</definedName>
    <definedName name="julio">#REF!</definedName>
    <definedName name="JUSNSNS" localSheetId="9">#REF!</definedName>
    <definedName name="JUSNSNS" localSheetId="4">#REF!</definedName>
    <definedName name="JUSNSNS">#REF!</definedName>
    <definedName name="K" localSheetId="9">#REF!</definedName>
    <definedName name="K" localSheetId="4">#REF!</definedName>
    <definedName name="K" localSheetId="5">#REF!</definedName>
    <definedName name="K">#REF!</definedName>
    <definedName name="KIU" localSheetId="9">#REF!</definedName>
    <definedName name="KIU" localSheetId="4">#REF!</definedName>
    <definedName name="KIU" localSheetId="5">#REF!</definedName>
    <definedName name="KIU">#REF!</definedName>
    <definedName name="KJUI" localSheetId="9">#REF!</definedName>
    <definedName name="KJUI" localSheetId="4">#REF!</definedName>
    <definedName name="KJUI" localSheetId="5">#REF!</definedName>
    <definedName name="KJUI">#REF!</definedName>
    <definedName name="KOIUIYUU" localSheetId="9">#REF!</definedName>
    <definedName name="KOIUIYUU" localSheetId="4">#REF!</definedName>
    <definedName name="KOIUIYUU" localSheetId="5">#REF!</definedName>
    <definedName name="KOIUIYUU">#REF!</definedName>
    <definedName name="KOP" localSheetId="9">#REF!</definedName>
    <definedName name="KOP" localSheetId="4">#REF!</definedName>
    <definedName name="KOP" localSheetId="5">#REF!</definedName>
    <definedName name="KOP">#REF!</definedName>
    <definedName name="KSUDUD" localSheetId="9">#REF!</definedName>
    <definedName name="KSUDUD" localSheetId="4">#REF!</definedName>
    <definedName name="KSUDUD">#REF!</definedName>
    <definedName name="l" localSheetId="9">#REF!</definedName>
    <definedName name="l" localSheetId="4">#REF!</definedName>
    <definedName name="l">#REF!</definedName>
    <definedName name="lectarcilla1" localSheetId="9">#REF!</definedName>
    <definedName name="lectarcilla1" localSheetId="4">#REF!</definedName>
    <definedName name="lectarcilla1">#REF!</definedName>
    <definedName name="lectarcilla2" localSheetId="9">#REF!</definedName>
    <definedName name="lectarcilla2" localSheetId="4">#REF!</definedName>
    <definedName name="lectarcilla2">#REF!</definedName>
    <definedName name="lectarcilla3" localSheetId="9">#REF!</definedName>
    <definedName name="lectarcilla3" localSheetId="4">#REF!</definedName>
    <definedName name="lectarcilla3">#REF!</definedName>
    <definedName name="lectarena1" localSheetId="9">#REF!</definedName>
    <definedName name="lectarena1" localSheetId="4">#REF!</definedName>
    <definedName name="lectarena1">#REF!</definedName>
    <definedName name="lectarena2" localSheetId="9">#REF!</definedName>
    <definedName name="lectarena2" localSheetId="4">#REF!</definedName>
    <definedName name="lectarena2">#REF!</definedName>
    <definedName name="lectarena3" localSheetId="9">#REF!</definedName>
    <definedName name="lectarena3" localSheetId="4">#REF!</definedName>
    <definedName name="lectarena3">#REF!</definedName>
    <definedName name="LGSDGHGGSDF" localSheetId="9">#REF!</definedName>
    <definedName name="LGSDGHGGSDF" localSheetId="4">#REF!</definedName>
    <definedName name="LGSDGHGGSDF">#REF!</definedName>
    <definedName name="lim.lim" localSheetId="2">[1]DATOS!#REF!</definedName>
    <definedName name="lim.lim" localSheetId="1">[2]DATOS!#REF!</definedName>
    <definedName name="lim.lim" localSheetId="9">[1]DATOS!#REF!</definedName>
    <definedName name="lim.lim" localSheetId="4">[1]DATOS!#REF!</definedName>
    <definedName name="lim.lim" localSheetId="3">[1]DATOS!#REF!</definedName>
    <definedName name="lim.lim" localSheetId="5">[1]DATOS!#REF!</definedName>
    <definedName name="lim.lim">[1]DATOS!#REF!</definedName>
    <definedName name="limite" localSheetId="9">#REF!</definedName>
    <definedName name="limite" localSheetId="10">#REF!</definedName>
    <definedName name="limite" localSheetId="8">#REF!</definedName>
    <definedName name="limite" localSheetId="4">#REF!</definedName>
    <definedName name="limite">#REF!</definedName>
    <definedName name="listado">[18]LISTADO!$A$5:$F$329</definedName>
    <definedName name="ll" localSheetId="1">[2]DATOS!$W$1:$W$65536</definedName>
    <definedName name="ll">[1]DATOS!$W$1:$W$65536</definedName>
    <definedName name="lll" localSheetId="9">#REF!</definedName>
    <definedName name="lll" localSheetId="10">#REF!</definedName>
    <definedName name="lll" localSheetId="8">#REF!</definedName>
    <definedName name="lll" localSheetId="4">#REF!</definedName>
    <definedName name="lll">#REF!</definedName>
    <definedName name="locali" localSheetId="9">#REF!</definedName>
    <definedName name="locali" localSheetId="8">#REF!</definedName>
    <definedName name="locali" localSheetId="4">#REF!</definedName>
    <definedName name="locali">#REF!</definedName>
    <definedName name="LUIS" localSheetId="9">#REF!</definedName>
    <definedName name="LUIS" localSheetId="8">#REF!</definedName>
    <definedName name="LUIS" localSheetId="4">#REF!</definedName>
    <definedName name="LUIS">#REF!</definedName>
    <definedName name="LUISJUAN" localSheetId="9">#REF!</definedName>
    <definedName name="LUISJUAN" localSheetId="4">#REF!</definedName>
    <definedName name="LUISJUAN">#REF!</definedName>
    <definedName name="lusi" localSheetId="9">#REF!</definedName>
    <definedName name="lusi" localSheetId="4">#REF!</definedName>
    <definedName name="lusi">#REF!</definedName>
    <definedName name="MATRIZ.D" localSheetId="9">#REF!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9">'[19]EXTRACCIÓN (PARAFINADA)'!#REF!</definedName>
    <definedName name="MATRIZ.E" localSheetId="7">'[19]EXTRACCIÓN (PARAFINADA)'!#REF!</definedName>
    <definedName name="MATRIZ.E" localSheetId="4">'[19]EXTRACCIÓN (PARAFINADA)'!#REF!</definedName>
    <definedName name="MATRIZ.E" localSheetId="5">'[19]EXTRACCIÓN (PARAFINADA)'!#REF!</definedName>
    <definedName name="MATRIZ.E">'[19]EXTRACCIÓN (PARAFINADA)'!#REF!</definedName>
    <definedName name="MATRIZ.F" localSheetId="9">#REF!</definedName>
    <definedName name="MATRIZ.F" localSheetId="10">#REF!</definedName>
    <definedName name="MATRIZ.F" localSheetId="8">#REF!</definedName>
    <definedName name="MATRIZ.F" localSheetId="4">#REF!</definedName>
    <definedName name="MATRIZ.F">#REF!</definedName>
    <definedName name="MAURICIO" localSheetId="9">#REF!</definedName>
    <definedName name="MAURICIO" localSheetId="8">#REF!</definedName>
    <definedName name="MAURICIO" localSheetId="4">#REF!</definedName>
    <definedName name="MAURICIO">#REF!</definedName>
    <definedName name="msdmsdn" localSheetId="9">#REF!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[20]DATOS!$AI$3:$AI$1127</definedName>
    <definedName name="muestra" localSheetId="9">#REF!</definedName>
    <definedName name="muestra" localSheetId="10">#REF!</definedName>
    <definedName name="muestra" localSheetId="8">#REF!</definedName>
    <definedName name="muestra" localSheetId="4">#REF!</definedName>
    <definedName name="muestra">#REF!</definedName>
    <definedName name="MuestraNo" localSheetId="9">#REF!</definedName>
    <definedName name="MuestraNo" localSheetId="8">#REF!</definedName>
    <definedName name="MuestraNo" localSheetId="4">#REF!</definedName>
    <definedName name="MuestraNo">#REF!</definedName>
    <definedName name="NLL">"Rectángulo 9"</definedName>
    <definedName name="nnnnnn">[21]Lista!$B$17:$B$37</definedName>
    <definedName name="NORMA" localSheetId="9">#REF!</definedName>
    <definedName name="NORMA" localSheetId="10">#REF!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9">#REF!</definedName>
    <definedName name="NORMAS" localSheetId="8">#REF!</definedName>
    <definedName name="NORMAS" localSheetId="4">#REF!</definedName>
    <definedName name="NORMAS" localSheetId="5">#REF!</definedName>
    <definedName name="NORMAS" localSheetId="6">#REF!</definedName>
    <definedName name="NORMAS">#REF!</definedName>
    <definedName name="NOTAS" localSheetId="9">#REF!</definedName>
    <definedName name="NOTAS" localSheetId="4">#REF!</definedName>
    <definedName name="NOTAS">#REF!</definedName>
    <definedName name="ÑÑ" localSheetId="9">#REF!</definedName>
    <definedName name="ÑÑ" localSheetId="4">#REF!</definedName>
    <definedName name="ÑÑ">#REF!</definedName>
    <definedName name="ÑÑÑ" localSheetId="9">#REF!</definedName>
    <definedName name="ÑÑÑ" localSheetId="4">#REF!</definedName>
    <definedName name="ÑÑÑ">#REF!</definedName>
    <definedName name="obra" localSheetId="1">[2]DATOS!$B$1:$B$65536</definedName>
    <definedName name="obra">[1]DATOS!$B$1:$B$65536</definedName>
    <definedName name="observaciones" localSheetId="9">#REF!</definedName>
    <definedName name="observaciones" localSheetId="10">#REF!</definedName>
    <definedName name="observaciones" localSheetId="8">#REF!</definedName>
    <definedName name="observaciones" localSheetId="4">#REF!</definedName>
    <definedName name="observaciones">#REF!</definedName>
    <definedName name="P" localSheetId="9">#REF!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 localSheetId="9">#REF!</definedName>
    <definedName name="perf" localSheetId="4">#REF!</definedName>
    <definedName name="perf">#REF!</definedName>
    <definedName name="perfil" localSheetId="9">#REF!</definedName>
    <definedName name="perfil" localSheetId="4">#REF!</definedName>
    <definedName name="perfil">#REF!</definedName>
    <definedName name="Peso1A" localSheetId="9">#REF!</definedName>
    <definedName name="Peso1A" localSheetId="4">#REF!</definedName>
    <definedName name="Peso1A">#REF!</definedName>
    <definedName name="Peso2A" localSheetId="9">#REF!</definedName>
    <definedName name="Peso2A" localSheetId="4">#REF!</definedName>
    <definedName name="Peso2A">#REF!</definedName>
    <definedName name="Peso3" localSheetId="9">#REF!</definedName>
    <definedName name="Peso3" localSheetId="4">#REF!</definedName>
    <definedName name="Peso3">#REF!</definedName>
    <definedName name="Peso4" localSheetId="9">#REF!</definedName>
    <definedName name="Peso4" localSheetId="4">#REF!</definedName>
    <definedName name="Peso4">#REF!</definedName>
    <definedName name="Pesoagua2" localSheetId="9">#REF!</definedName>
    <definedName name="Pesoagua2" localSheetId="4">#REF!</definedName>
    <definedName name="Pesoagua2">#REF!</definedName>
    <definedName name="Pesoagua3" localSheetId="9">#REF!</definedName>
    <definedName name="Pesoagua3" localSheetId="4">#REF!</definedName>
    <definedName name="Pesoagua3">#REF!</definedName>
    <definedName name="PesoAire" localSheetId="9">#REF!</definedName>
    <definedName name="PesoAire" localSheetId="4">#REF!</definedName>
    <definedName name="PesoAire">#REF!</definedName>
    <definedName name="PesoAire2" localSheetId="9">#REF!</definedName>
    <definedName name="PesoAire2" localSheetId="4">#REF!</definedName>
    <definedName name="PesoAire2">#REF!</definedName>
    <definedName name="Pesoaire3" localSheetId="9">#REF!</definedName>
    <definedName name="Pesoaire3" localSheetId="4">#REF!</definedName>
    <definedName name="Pesoaire3">#REF!</definedName>
    <definedName name="Pesoenagua" localSheetId="9">#REF!</definedName>
    <definedName name="Pesoenagua" localSheetId="4">#REF!</definedName>
    <definedName name="Pesoenagua">#REF!</definedName>
    <definedName name="Pesoparaf3" localSheetId="9">#REF!</definedName>
    <definedName name="Pesoparaf3" localSheetId="4">#REF!</definedName>
    <definedName name="Pesoparaf3">#REF!</definedName>
    <definedName name="Pesoparafinada" localSheetId="9">#REF!</definedName>
    <definedName name="Pesoparafinada" localSheetId="4">#REF!</definedName>
    <definedName name="Pesoparafinada">#REF!</definedName>
    <definedName name="PesoParf2" localSheetId="9">#REF!</definedName>
    <definedName name="PesoParf2" localSheetId="4">#REF!</definedName>
    <definedName name="PesoParf2">#REF!</definedName>
    <definedName name="PESORETCF1" localSheetId="9">#REF!</definedName>
    <definedName name="PESORETCF1" localSheetId="4">#REF!</definedName>
    <definedName name="PESORETCF1">#REF!</definedName>
    <definedName name="PESORETCF2" localSheetId="9">#REF!</definedName>
    <definedName name="PESORETCF2" localSheetId="4">#REF!</definedName>
    <definedName name="PESORETCF2">#REF!</definedName>
    <definedName name="PESORETCF3" localSheetId="9">#REF!</definedName>
    <definedName name="PESORETCF3" localSheetId="4">#REF!</definedName>
    <definedName name="PESORETCF3">#REF!</definedName>
    <definedName name="plano" localSheetId="9">#REF!</definedName>
    <definedName name="plano" localSheetId="4">#REF!</definedName>
    <definedName name="plano">#REF!</definedName>
    <definedName name="planta" localSheetId="9">#REF!</definedName>
    <definedName name="planta" localSheetId="4">#REF!</definedName>
    <definedName name="planta">#REF!</definedName>
    <definedName name="porcentaje_aditivo" localSheetId="9">#REF!</definedName>
    <definedName name="porcentaje_aditivo" localSheetId="8">#REF!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9">#REF!</definedName>
    <definedName name="porcentaje_finos" localSheetId="8">#REF!</definedName>
    <definedName name="porcentaje_finos" localSheetId="4">#REF!</definedName>
    <definedName name="porcentaje_finos" localSheetId="5">#REF!</definedName>
    <definedName name="porcentaje_finos" localSheetId="6">#REF!</definedName>
    <definedName name="porcentaje_finos">#REF!</definedName>
    <definedName name="porcentaje_gruesos" localSheetId="9">#REF!</definedName>
    <definedName name="porcentaje_gruesos" localSheetId="4">#REF!</definedName>
    <definedName name="porcentaje_gruesos" localSheetId="5">#REF!</definedName>
    <definedName name="porcentaje_gruesos">#REF!</definedName>
    <definedName name="PPP" localSheetId="9">#REF!</definedName>
    <definedName name="PPP" localSheetId="4">#REF!</definedName>
    <definedName name="PPP">#REF!</definedName>
    <definedName name="PPPP" localSheetId="9">#REF!</definedName>
    <definedName name="PPPP" localSheetId="4">#REF!</definedName>
    <definedName name="PPPP">#REF!</definedName>
    <definedName name="PPPPP" localSheetId="9">#REF!</definedName>
    <definedName name="PPPPP" localSheetId="4">#REF!</definedName>
    <definedName name="PPPPP">#REF!</definedName>
    <definedName name="PR" localSheetId="9">#REF!</definedName>
    <definedName name="PR" localSheetId="4">#REF!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10">#REF!</definedName>
    <definedName name="Proceso" localSheetId="8">#REF!</definedName>
    <definedName name="Proceso" localSheetId="4">#REF!</definedName>
    <definedName name="Proceso" localSheetId="5">#REF!</definedName>
    <definedName name="Proceso">#REF!</definedName>
    <definedName name="Procesos" localSheetId="9">#REF!</definedName>
    <definedName name="Procesos" localSheetId="8">#REF!</definedName>
    <definedName name="Procesos" localSheetId="4">#REF!</definedName>
    <definedName name="Procesos" localSheetId="5">#REF!</definedName>
    <definedName name="Procesos">#REF!</definedName>
    <definedName name="propiedades" localSheetId="9">#REF!</definedName>
    <definedName name="propiedades" localSheetId="8">#REF!</definedName>
    <definedName name="propiedades" localSheetId="4">#REF!</definedName>
    <definedName name="propiedades" localSheetId="5">#REF!</definedName>
    <definedName name="propiedades">#REF!</definedName>
    <definedName name="proporciones" localSheetId="9">#REF!</definedName>
    <definedName name="proporciones" localSheetId="4">#REF!</definedName>
    <definedName name="proporciones" localSheetId="5">#REF!</definedName>
    <definedName name="proporciones">#REF!</definedName>
    <definedName name="proporciones_volumen" localSheetId="9">#REF!</definedName>
    <definedName name="proporciones_volumen" localSheetId="4">#REF!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10">#REF!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 localSheetId="4">[1]DATOS!#REF!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10">#REF!</definedName>
    <definedName name="reteido38" localSheetId="8">#REF!</definedName>
    <definedName name="reteido38" localSheetId="4">#REF!</definedName>
    <definedName name="reteido38">#REF!</definedName>
    <definedName name="reteido4" localSheetId="9">#REF!</definedName>
    <definedName name="reteido4" localSheetId="8">#REF!</definedName>
    <definedName name="reteido4" localSheetId="4">#REF!</definedName>
    <definedName name="reteido4">#REF!</definedName>
    <definedName name="Retenido1" localSheetId="9">#REF!</definedName>
    <definedName name="Retenido1" localSheetId="8">#REF!</definedName>
    <definedName name="Retenido1" localSheetId="4">#REF!</definedName>
    <definedName name="Retenido1">#REF!</definedName>
    <definedName name="Retenido10" localSheetId="9">#REF!</definedName>
    <definedName name="Retenido10" localSheetId="4">#REF!</definedName>
    <definedName name="Retenido10">#REF!</definedName>
    <definedName name="Retenido100" localSheetId="9">#REF!</definedName>
    <definedName name="Retenido100" localSheetId="4">#REF!</definedName>
    <definedName name="Retenido100">#REF!</definedName>
    <definedName name="retenido112" localSheetId="9">#REF!</definedName>
    <definedName name="retenido112" localSheetId="4">#REF!</definedName>
    <definedName name="retenido112">#REF!</definedName>
    <definedName name="retenido12" localSheetId="9">#REF!</definedName>
    <definedName name="retenido12" localSheetId="4">#REF!</definedName>
    <definedName name="retenido12">#REF!</definedName>
    <definedName name="Retenido200" localSheetId="9">#REF!</definedName>
    <definedName name="Retenido200" localSheetId="4">#REF!</definedName>
    <definedName name="Retenido200">#REF!</definedName>
    <definedName name="Retenido30" localSheetId="9">#REF!</definedName>
    <definedName name="Retenido30" localSheetId="4">#REF!</definedName>
    <definedName name="Retenido30">#REF!</definedName>
    <definedName name="Retenido34" localSheetId="9">#REF!</definedName>
    <definedName name="Retenido34" localSheetId="4">#REF!</definedName>
    <definedName name="Retenido34">#REF!</definedName>
    <definedName name="retenido38" localSheetId="9">#REF!</definedName>
    <definedName name="retenido38" localSheetId="4">#REF!</definedName>
    <definedName name="retenido38">#REF!</definedName>
    <definedName name="Retenido38." localSheetId="9">#REF!</definedName>
    <definedName name="Retenido38." localSheetId="4">#REF!</definedName>
    <definedName name="Retenido38.">#REF!</definedName>
    <definedName name="retenido4" localSheetId="9">#REF!</definedName>
    <definedName name="retenido4" localSheetId="4">#REF!</definedName>
    <definedName name="retenido4">#REF!</definedName>
    <definedName name="retenido40" localSheetId="9">#REF!</definedName>
    <definedName name="retenido40" localSheetId="4">#REF!</definedName>
    <definedName name="retenido40">#REF!</definedName>
    <definedName name="Retenido50" localSheetId="9">#REF!</definedName>
    <definedName name="Retenido50" localSheetId="4">#REF!</definedName>
    <definedName name="Retenido50">#REF!</definedName>
    <definedName name="Retenido8" localSheetId="9">#REF!</definedName>
    <definedName name="Retenido8" localSheetId="4">#REF!</definedName>
    <definedName name="Retenido8">#REF!</definedName>
    <definedName name="Retenido80" localSheetId="9">#REF!</definedName>
    <definedName name="Retenido80" localSheetId="4">#REF!</definedName>
    <definedName name="Retenido80">#REF!</definedName>
    <definedName name="RF" localSheetId="1">[2]DATOS!#REF!</definedName>
    <definedName name="RF" localSheetId="9">[1]DATOS!#REF!</definedName>
    <definedName name="RF" localSheetId="4">[1]DATOS!#REF!</definedName>
    <definedName name="RF" localSheetId="5">[1]DATOS!#REF!</definedName>
    <definedName name="RF">[1]DATOS!#REF!</definedName>
    <definedName name="RICE" localSheetId="9">#REF!</definedName>
    <definedName name="RICE" localSheetId="10">#REF!</definedName>
    <definedName name="RICE" localSheetId="8">#REF!</definedName>
    <definedName name="RICE" localSheetId="4">#REF!</definedName>
    <definedName name="RICE">#REF!</definedName>
    <definedName name="Roughness_Processed_BTAVCICD1" localSheetId="9">#REF!</definedName>
    <definedName name="Roughness_Processed_BTAVCICD1" localSheetId="8">#REF!</definedName>
    <definedName name="Roughness_Processed_BTAVCICD1" localSheetId="4">#REF!</definedName>
    <definedName name="Roughness_Processed_BTAVCICD1">#REF!</definedName>
    <definedName name="s4o" localSheetId="9">#REF!</definedName>
    <definedName name="s4o" localSheetId="10">#REF!</definedName>
    <definedName name="s4o" localSheetId="8">#REF!</definedName>
    <definedName name="s4o" localSheetId="7">#REF!</definedName>
    <definedName name="s4o" localSheetId="4">#REF!</definedName>
    <definedName name="s4o">#REF!</definedName>
    <definedName name="sdsd">[22]Lista!$B$4:$B$12</definedName>
    <definedName name="sjdjhfdggf" localSheetId="9">#REF!</definedName>
    <definedName name="sjdjhfdggf" localSheetId="10">#REF!</definedName>
    <definedName name="sjdjhfdggf" localSheetId="8">#REF!</definedName>
    <definedName name="sjdjhfdggf" localSheetId="4">#REF!</definedName>
    <definedName name="sjdjhfdggf">#REF!</definedName>
    <definedName name="slskjsjs" localSheetId="9">#REF!</definedName>
    <definedName name="slskjsjs" localSheetId="8">#REF!</definedName>
    <definedName name="slskjsjs" localSheetId="4">#REF!</definedName>
    <definedName name="slskjsjs">#REF!</definedName>
    <definedName name="smi" localSheetId="9">#REF!</definedName>
    <definedName name="smi" localSheetId="8">#REF!</definedName>
    <definedName name="smi" localSheetId="4">#REF!</definedName>
    <definedName name="smi">#REF!</definedName>
    <definedName name="sojo" localSheetId="9">#REF!</definedName>
    <definedName name="sojo" localSheetId="4">#REF!</definedName>
    <definedName name="sojo">#REF!</definedName>
    <definedName name="SOLI" localSheetId="9">#REF!</definedName>
    <definedName name="SOLI" localSheetId="4">#REF!</definedName>
    <definedName name="SOLI">#REF!</definedName>
    <definedName name="sososo" localSheetId="9">#REF!</definedName>
    <definedName name="sososo" localSheetId="4">#REF!</definedName>
    <definedName name="sososo">#REF!</definedName>
    <definedName name="ssdd">[22]Lista!$B$23:$B$43</definedName>
    <definedName name="SUELO">[23]Hoja1!$B$3:$B$5</definedName>
    <definedName name="sumatoria" localSheetId="9">#REF!</definedName>
    <definedName name="sumatoria" localSheetId="10">#REF!</definedName>
    <definedName name="sumatoria" localSheetId="8">#REF!</definedName>
    <definedName name="sumatoria" localSheetId="4">#REF!</definedName>
    <definedName name="sumatoria">#REF!</definedName>
    <definedName name="tamaño_maximo" localSheetId="9">#REF!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 localSheetId="9">#REF!</definedName>
    <definedName name="TAMICES" localSheetId="4">#REF!</definedName>
    <definedName name="TAMICES">#REF!</definedName>
    <definedName name="TER">[8]Hoja2!$C$5:$C$7</definedName>
    <definedName name="TipoDeDocumento" localSheetId="9">#REF!</definedName>
    <definedName name="TipoDeDocumento" localSheetId="10">#REF!</definedName>
    <definedName name="TipoDeDocumento" localSheetId="8">#REF!</definedName>
    <definedName name="TipoDeDocumento" localSheetId="4">#REF!</definedName>
    <definedName name="TipoDeDocumento" localSheetId="5">#REF!</definedName>
    <definedName name="TipoDeDocumento" localSheetId="6">#REF!</definedName>
    <definedName name="TipoDeDocumento">#REF!</definedName>
    <definedName name="TipoDoc">[24]Lista!$B$4:$B$17</definedName>
    <definedName name="TipoDocumento" localSheetId="9">#REF!</definedName>
    <definedName name="TipoDocumento" localSheetId="10">#REF!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 fotográfico ambiental UF1y3'!$A:$L,'Reg fotográfico ambiental UF1y3'!$1:$3</definedName>
    <definedName name="_xlnm.Print_Titles" localSheetId="10">'Reg fotográfico ambiental UF2.1'!$A:$L,'Reg fotográfico ambiental UF2.1'!$1:$3</definedName>
    <definedName name="_xlnm.Print_Titles" localSheetId="8">'Registro fotográfico OyM'!$A:$K,'Registro fotográfico OyM'!$1:$3</definedName>
    <definedName name="_xlnm.Print_Titles" localSheetId="4">'Registro fotográfico redes'!$A:$L,'Registro fotográfico redes'!$1:$3</definedName>
    <definedName name="_xlnm.Print_Titles" localSheetId="5">'Registro fotográfico técnico'!$A:$L,'Registro fotográfico técnico'!$1:$3</definedName>
    <definedName name="_xlnm.Print_Titles" localSheetId="6">'Registro fotográfico túnel'!$A:$L,'Registro fotográfico túnel'!$1:$3</definedName>
    <definedName name="TT" localSheetId="9">#REF!</definedName>
    <definedName name="TT" localSheetId="10">#REF!</definedName>
    <definedName name="TT" localSheetId="8">#REF!</definedName>
    <definedName name="TT" localSheetId="4">#REF!</definedName>
    <definedName name="TT">#REF!</definedName>
    <definedName name="UIY" localSheetId="9">#REF!</definedName>
    <definedName name="UIY" localSheetId="8">#REF!</definedName>
    <definedName name="UIY" localSheetId="4">#REF!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10">#REF!</definedName>
    <definedName name="Volumen" localSheetId="8">#REF!</definedName>
    <definedName name="Volumen" localSheetId="4">#REF!</definedName>
    <definedName name="Volumen">#REF!</definedName>
    <definedName name="VOLUMEN1" localSheetId="9">#REF!</definedName>
    <definedName name="VOLUMEN1" localSheetId="8">#REF!</definedName>
    <definedName name="VOLUMEN1" localSheetId="4">#REF!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9">[1]DATOS!#REF!</definedName>
    <definedName name="yipitin" localSheetId="10">[1]DATOS!#REF!</definedName>
    <definedName name="yipitin" localSheetId="8">[1]DATOS!#REF!</definedName>
    <definedName name="yipitin" localSheetId="7">[1]DATOS!#REF!</definedName>
    <definedName name="yipitin" localSheetId="4">[1]DATOS!#REF!</definedName>
    <definedName name="yipitin" localSheetId="5">[1]DATOS!#REF!</definedName>
    <definedName name="yipitin">[1]DATOS!#REF!</definedName>
    <definedName name="Yipo" localSheetId="2">[1]DATOS!#REF!</definedName>
    <definedName name="Yipo" localSheetId="9">[1]DATOS!#REF!</definedName>
    <definedName name="Yipo" localSheetId="8">[1]DATOS!#REF!</definedName>
    <definedName name="Yipo" localSheetId="7">[1]DATOS!#REF!</definedName>
    <definedName name="Yipo" localSheetId="4">[1]DATOS!#REF!</definedName>
    <definedName name="Yipo">[1]DATOS!#REF!</definedName>
  </definedNames>
  <calcPr calcId="18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G10" i="764" l="1"/>
  <c r="D11" i="764"/>
  <c r="G11" i="764" s="1"/>
  <c r="E11" i="764"/>
  <c r="D12" i="764"/>
  <c r="G12" i="764" s="1"/>
  <c r="E12" i="764"/>
  <c r="Q12" i="764"/>
  <c r="G13" i="764"/>
  <c r="M13" i="764"/>
  <c r="N13" i="764"/>
  <c r="Q13" i="764" s="1"/>
  <c r="P13" i="764"/>
  <c r="G14" i="764"/>
  <c r="M14" i="764"/>
  <c r="Q14" i="764" s="1"/>
  <c r="N14" i="764"/>
  <c r="P14" i="764"/>
  <c r="G15" i="764"/>
  <c r="M15" i="764"/>
  <c r="N15" i="764"/>
  <c r="O15" i="764"/>
  <c r="P15" i="764"/>
  <c r="Q15" i="764"/>
  <c r="G16" i="764"/>
  <c r="Q16" i="764"/>
  <c r="G17" i="764"/>
  <c r="Q17" i="764"/>
  <c r="G18" i="764"/>
  <c r="M18" i="764"/>
  <c r="N18" i="764"/>
  <c r="O18" i="764"/>
  <c r="P18" i="764"/>
  <c r="G19" i="764"/>
  <c r="Q19" i="764"/>
  <c r="G20" i="764"/>
  <c r="Q20" i="764"/>
  <c r="G21" i="764"/>
  <c r="M21" i="764"/>
  <c r="M27" i="764" s="1"/>
  <c r="N21" i="764"/>
  <c r="Q21" i="764" s="1"/>
  <c r="O21" i="764"/>
  <c r="P21" i="764"/>
  <c r="P27" i="764" s="1"/>
  <c r="G22" i="764"/>
  <c r="O22" i="764"/>
  <c r="P22" i="764"/>
  <c r="G23" i="764"/>
  <c r="M23" i="764"/>
  <c r="N23" i="764"/>
  <c r="O23" i="764"/>
  <c r="P23" i="764"/>
  <c r="G24" i="764"/>
  <c r="M24" i="764"/>
  <c r="N24" i="764"/>
  <c r="O24" i="764"/>
  <c r="P24" i="764"/>
  <c r="G25" i="764"/>
  <c r="Q25" i="764"/>
  <c r="G26" i="764"/>
  <c r="Q26" i="764"/>
  <c r="G27" i="764"/>
  <c r="O27" i="764"/>
  <c r="G28" i="764"/>
  <c r="Q28" i="764"/>
  <c r="G29" i="764"/>
  <c r="Q29" i="764"/>
  <c r="G30" i="764"/>
  <c r="M30" i="764"/>
  <c r="N30" i="764"/>
  <c r="O30" i="764"/>
  <c r="P30" i="764"/>
  <c r="G31" i="764"/>
  <c r="N31" i="764"/>
  <c r="O31" i="764"/>
  <c r="G32" i="764"/>
  <c r="M32" i="764"/>
  <c r="Q32" i="764" s="1"/>
  <c r="N32" i="764"/>
  <c r="O32" i="764"/>
  <c r="G33" i="764"/>
  <c r="M33" i="764"/>
  <c r="N33" i="764"/>
  <c r="O33" i="764"/>
  <c r="P33" i="764"/>
  <c r="Q33" i="764"/>
  <c r="G34" i="764"/>
  <c r="O34" i="764"/>
  <c r="Q34" i="764"/>
  <c r="G35" i="764"/>
  <c r="O35" i="764"/>
  <c r="Q35" i="764" s="1"/>
  <c r="G36" i="764"/>
  <c r="M36" i="764"/>
  <c r="N36" i="764"/>
  <c r="O36" i="764"/>
  <c r="G37" i="764"/>
  <c r="Q37" i="764"/>
  <c r="G38" i="764"/>
  <c r="Q38" i="764"/>
  <c r="G39" i="764"/>
  <c r="M39" i="764"/>
  <c r="Q39" i="764" s="1"/>
  <c r="N39" i="764"/>
  <c r="O39" i="764"/>
  <c r="G40" i="764"/>
  <c r="Q40" i="764"/>
  <c r="Q41" i="764"/>
  <c r="G42" i="764"/>
  <c r="M42" i="764"/>
  <c r="Q42" i="764" s="1"/>
  <c r="N42" i="764"/>
  <c r="O42" i="764"/>
  <c r="Q43" i="764"/>
  <c r="Q44" i="764"/>
  <c r="M45" i="764"/>
  <c r="N45" i="764"/>
  <c r="O45" i="764"/>
  <c r="Q46" i="764"/>
  <c r="Q47" i="764"/>
  <c r="M48" i="764"/>
  <c r="N48" i="764"/>
  <c r="O48" i="764"/>
  <c r="Q48" i="764" s="1"/>
  <c r="P48" i="764"/>
  <c r="Q49" i="764"/>
  <c r="Q50" i="764"/>
  <c r="M51" i="764"/>
  <c r="N51" i="764"/>
  <c r="O51" i="764"/>
  <c r="P51" i="764"/>
  <c r="Q51" i="764"/>
  <c r="Q52" i="764"/>
  <c r="P53" i="764"/>
  <c r="Q53" i="764"/>
  <c r="M54" i="764"/>
  <c r="Q54" i="764" s="1"/>
  <c r="N54" i="764"/>
  <c r="O54" i="764"/>
  <c r="P54" i="764"/>
  <c r="Q55" i="764"/>
  <c r="Q56" i="764"/>
  <c r="Q45" i="764" l="1"/>
  <c r="Q31" i="764"/>
  <c r="N27" i="764"/>
  <c r="Q27" i="764" s="1"/>
  <c r="Q23" i="764"/>
  <c r="Q36" i="764"/>
  <c r="Q30" i="764"/>
  <c r="Q24" i="764"/>
  <c r="Q18" i="764"/>
  <c r="N22" i="764"/>
  <c r="Q22" i="764" s="1"/>
  <c r="F264" i="316" l="1"/>
  <c r="O277" i="640" l="1"/>
  <c r="Q277" i="640"/>
  <c r="O276" i="640"/>
  <c r="Q276" i="640"/>
  <c r="O275" i="640"/>
  <c r="Q275" i="640"/>
  <c r="O245" i="640"/>
  <c r="Q245" i="640"/>
  <c r="G246" i="640"/>
  <c r="O246" i="640"/>
  <c r="Q246" i="640"/>
  <c r="O247" i="640"/>
  <c r="Q247" i="640" s="1"/>
  <c r="O248" i="640"/>
  <c r="Q248" i="640"/>
  <c r="O249" i="640"/>
  <c r="Q249" i="640" s="1"/>
  <c r="G250" i="640"/>
  <c r="Q250" i="640" s="1"/>
  <c r="O250" i="640"/>
  <c r="O251" i="640"/>
  <c r="Q251" i="640"/>
  <c r="O252" i="640"/>
  <c r="Q252" i="640" s="1"/>
  <c r="O253" i="640"/>
  <c r="Q253" i="640"/>
  <c r="O254" i="640"/>
  <c r="Q254" i="640" s="1"/>
  <c r="O255" i="640"/>
  <c r="Q255" i="640"/>
  <c r="O256" i="640"/>
  <c r="Q256" i="640" s="1"/>
  <c r="O257" i="640"/>
  <c r="Q257" i="640"/>
  <c r="O258" i="640"/>
  <c r="Q258" i="640" s="1"/>
  <c r="O259" i="640"/>
  <c r="Q259" i="640"/>
  <c r="O260" i="640"/>
  <c r="Q260" i="640" s="1"/>
  <c r="O261" i="640"/>
  <c r="Q261" i="640"/>
  <c r="O262" i="640"/>
  <c r="Q262" i="640" s="1"/>
  <c r="O265" i="640"/>
  <c r="Q265" i="640"/>
  <c r="O268" i="640"/>
  <c r="Q268" i="640" s="1"/>
  <c r="O269" i="640"/>
  <c r="Q269" i="640"/>
  <c r="N270" i="640"/>
  <c r="O264" i="640"/>
  <c r="O263" i="640"/>
  <c r="O234" i="640"/>
  <c r="Q234" i="640"/>
  <c r="O227" i="640"/>
  <c r="Q227" i="640" s="1"/>
  <c r="O226" i="640"/>
  <c r="Q226" i="640"/>
  <c r="O225" i="640"/>
  <c r="Q225" i="640" s="1"/>
  <c r="O224" i="640"/>
  <c r="Q224" i="640"/>
  <c r="O223" i="640"/>
  <c r="Q223" i="640" s="1"/>
  <c r="N220" i="640"/>
  <c r="O219" i="640"/>
  <c r="Q219" i="640"/>
  <c r="O218" i="640"/>
  <c r="Q218" i="640" s="1"/>
  <c r="O217" i="640"/>
  <c r="Q217" i="640" s="1"/>
  <c r="O216" i="640"/>
  <c r="Q216" i="640" s="1"/>
  <c r="O215" i="640"/>
  <c r="Q215" i="640"/>
  <c r="O214" i="640"/>
  <c r="Q214" i="640" s="1"/>
  <c r="O213" i="640"/>
  <c r="Q213" i="640" s="1"/>
  <c r="O212" i="640"/>
  <c r="Q212" i="640" s="1"/>
  <c r="O211" i="640"/>
  <c r="Q211" i="640" s="1"/>
  <c r="O210" i="640"/>
  <c r="Q210" i="640" s="1"/>
  <c r="O209" i="640"/>
  <c r="Q209" i="640"/>
  <c r="O208" i="640"/>
  <c r="Q208" i="640" s="1"/>
  <c r="O207" i="640"/>
  <c r="Q207" i="640"/>
  <c r="O206" i="640"/>
  <c r="Q206" i="640" s="1"/>
  <c r="O205" i="640"/>
  <c r="Q205" i="640" s="1"/>
  <c r="O204" i="640"/>
  <c r="Q204" i="640" s="1"/>
  <c r="O203" i="640"/>
  <c r="Q203" i="640"/>
  <c r="O202" i="640"/>
  <c r="Q202" i="640" s="1"/>
  <c r="O201" i="640"/>
  <c r="Q201" i="640"/>
  <c r="O200" i="640"/>
  <c r="Q200" i="640" s="1"/>
  <c r="O199" i="640"/>
  <c r="Q199" i="640" s="1"/>
  <c r="O198" i="640"/>
  <c r="Q198" i="640" s="1"/>
  <c r="O197" i="640"/>
  <c r="Q197" i="640" s="1"/>
  <c r="O196" i="640"/>
  <c r="Q196" i="640" s="1"/>
  <c r="O189" i="640"/>
  <c r="Q189" i="640"/>
  <c r="O188" i="640"/>
  <c r="Q188" i="640" s="1"/>
  <c r="O187" i="640"/>
  <c r="Q187" i="640"/>
  <c r="O186" i="640"/>
  <c r="Q186" i="640" s="1"/>
  <c r="N186" i="640"/>
  <c r="O185" i="640"/>
  <c r="Q185" i="640"/>
  <c r="G184" i="640"/>
  <c r="Q184" i="640" s="1"/>
  <c r="O184" i="640"/>
  <c r="O183" i="640"/>
  <c r="Q183" i="640" s="1"/>
  <c r="O182" i="640"/>
  <c r="Q182" i="640" s="1"/>
  <c r="O181" i="640"/>
  <c r="Q181" i="640" s="1"/>
  <c r="O180" i="640"/>
  <c r="Q180" i="640"/>
  <c r="O179" i="640"/>
  <c r="Q179" i="640" s="1"/>
  <c r="O178" i="640"/>
  <c r="Q178" i="640" s="1"/>
  <c r="O177" i="640"/>
  <c r="Q177" i="640" s="1"/>
  <c r="O176" i="640"/>
  <c r="Q176" i="640"/>
  <c r="O171" i="640"/>
  <c r="Q171" i="640" s="1"/>
  <c r="O170" i="640"/>
  <c r="Q170" i="640" s="1"/>
  <c r="O169" i="640"/>
  <c r="Q169" i="640" s="1"/>
  <c r="O168" i="640"/>
  <c r="Q168" i="640" s="1"/>
  <c r="O167" i="640"/>
  <c r="Q167" i="640" s="1"/>
  <c r="O166" i="640"/>
  <c r="Q166" i="640"/>
  <c r="O165" i="640"/>
  <c r="Q165" i="640" s="1"/>
  <c r="O164" i="640"/>
  <c r="Q164" i="640"/>
  <c r="O163" i="640"/>
  <c r="Q163" i="640" s="1"/>
  <c r="O155" i="640"/>
  <c r="Q155" i="640" s="1"/>
  <c r="O154" i="640"/>
  <c r="Q154" i="640" s="1"/>
  <c r="O153" i="640"/>
  <c r="Q153" i="640"/>
  <c r="O152" i="640"/>
  <c r="Q152" i="640" s="1"/>
  <c r="O151" i="640"/>
  <c r="Q151" i="640"/>
  <c r="O150" i="640"/>
  <c r="O149" i="640"/>
  <c r="Q149" i="640" s="1"/>
  <c r="O148" i="640"/>
  <c r="Q148" i="640"/>
  <c r="O147" i="640"/>
  <c r="Q147" i="640"/>
  <c r="O146" i="640"/>
  <c r="Q146" i="640"/>
  <c r="O145" i="640"/>
  <c r="Q145" i="640"/>
  <c r="O141" i="640"/>
  <c r="Q141" i="640"/>
  <c r="O140" i="640"/>
  <c r="Q140" i="640"/>
  <c r="O139" i="640"/>
  <c r="Q139" i="640"/>
  <c r="O138" i="640"/>
  <c r="Q138" i="640"/>
  <c r="O137" i="640"/>
  <c r="Q137" i="640"/>
  <c r="G136" i="640"/>
  <c r="O136" i="640"/>
  <c r="Q136" i="640"/>
  <c r="O135" i="640"/>
  <c r="Q135" i="640" s="1"/>
  <c r="O134" i="640"/>
  <c r="Q134" i="640"/>
  <c r="O133" i="640"/>
  <c r="Q133" i="640" s="1"/>
  <c r="O132" i="640"/>
  <c r="Q132" i="640" s="1"/>
  <c r="O131" i="640"/>
  <c r="Q131" i="640" s="1"/>
  <c r="O130" i="640"/>
  <c r="Q130" i="640"/>
  <c r="O129" i="640"/>
  <c r="Q129" i="640" s="1"/>
  <c r="O128" i="640"/>
  <c r="Q128" i="640"/>
  <c r="O127" i="640"/>
  <c r="Q127" i="640" s="1"/>
  <c r="O126" i="640"/>
  <c r="Q126" i="640" s="1"/>
  <c r="O125" i="640"/>
  <c r="Q125" i="640" s="1"/>
  <c r="O124" i="640"/>
  <c r="Q124" i="640" s="1"/>
  <c r="O123" i="640"/>
  <c r="Q123" i="640" s="1"/>
  <c r="O122" i="640"/>
  <c r="Q122" i="640"/>
  <c r="O121" i="640"/>
  <c r="Q121" i="640" s="1"/>
  <c r="O120" i="640"/>
  <c r="Q120" i="640" s="1"/>
  <c r="O119" i="640"/>
  <c r="Q119" i="640" s="1"/>
  <c r="O15" i="640"/>
  <c r="Q15" i="640"/>
  <c r="O16" i="640"/>
  <c r="Q16" i="640" s="1"/>
  <c r="O17" i="640"/>
  <c r="Q17" i="640" s="1"/>
  <c r="O18" i="640"/>
  <c r="Q18" i="640" s="1"/>
  <c r="O19" i="640"/>
  <c r="Q19" i="640" s="1"/>
  <c r="O20" i="640"/>
  <c r="Q20" i="640" s="1"/>
  <c r="O21" i="640"/>
  <c r="Q21" i="640"/>
  <c r="O22" i="640"/>
  <c r="Q22" i="640" s="1"/>
  <c r="O23" i="640"/>
  <c r="Q23" i="640"/>
  <c r="O24" i="640"/>
  <c r="Q24" i="640" s="1"/>
  <c r="O25" i="640"/>
  <c r="Q25" i="640" s="1"/>
  <c r="O26" i="640"/>
  <c r="Q26" i="640" s="1"/>
  <c r="O27" i="640"/>
  <c r="Q27" i="640"/>
  <c r="O28" i="640"/>
  <c r="Q28" i="640" s="1"/>
  <c r="O29" i="640"/>
  <c r="Q29" i="640"/>
  <c r="O30" i="640"/>
  <c r="Q30" i="640" s="1"/>
  <c r="O31" i="640"/>
  <c r="Q31" i="640"/>
  <c r="O32" i="640"/>
  <c r="Q32" i="640" s="1"/>
  <c r="O33" i="640"/>
  <c r="Q33" i="640" s="1"/>
  <c r="O34" i="640"/>
  <c r="Q34" i="640" s="1"/>
  <c r="O35" i="640"/>
  <c r="Q35" i="640"/>
  <c r="O36" i="640"/>
  <c r="Q36" i="640" s="1"/>
  <c r="O37" i="640"/>
  <c r="Q37" i="640" s="1"/>
  <c r="O38" i="640"/>
  <c r="Q38" i="640" s="1"/>
  <c r="O39" i="640"/>
  <c r="Q39" i="640" s="1"/>
  <c r="O40" i="640"/>
  <c r="Q40" i="640" s="1"/>
  <c r="O41" i="640"/>
  <c r="Q41" i="640" s="1"/>
  <c r="O42" i="640"/>
  <c r="Q42" i="640" s="1"/>
  <c r="O43" i="640"/>
  <c r="Q43" i="640"/>
  <c r="O44" i="640"/>
  <c r="Q44" i="640" s="1"/>
  <c r="O45" i="640"/>
  <c r="Q45" i="640" s="1"/>
  <c r="O46" i="640"/>
  <c r="Q46" i="640" s="1"/>
  <c r="O47" i="640"/>
  <c r="Q47" i="640"/>
  <c r="O48" i="640"/>
  <c r="Q48" i="640" s="1"/>
  <c r="O49" i="640"/>
  <c r="Q49" i="640" s="1"/>
  <c r="O50" i="640"/>
  <c r="Q50" i="640" s="1"/>
  <c r="O51" i="640"/>
  <c r="Q51" i="640" s="1"/>
  <c r="O52" i="640"/>
  <c r="Q52" i="640" s="1"/>
  <c r="O53" i="640"/>
  <c r="Q53" i="640"/>
  <c r="O54" i="640"/>
  <c r="Q54" i="640" s="1"/>
  <c r="O55" i="640"/>
  <c r="Q55" i="640"/>
  <c r="O56" i="640"/>
  <c r="Q56" i="640" s="1"/>
  <c r="O57" i="640"/>
  <c r="Q57" i="640" s="1"/>
  <c r="O58" i="640"/>
  <c r="Q58" i="640" s="1"/>
  <c r="O59" i="640"/>
  <c r="Q59" i="640"/>
  <c r="O60" i="640"/>
  <c r="Q60" i="640" s="1"/>
  <c r="O61" i="640"/>
  <c r="Q61" i="640"/>
  <c r="O62" i="640"/>
  <c r="Q62" i="640" s="1"/>
  <c r="O63" i="640"/>
  <c r="Q63" i="640" s="1"/>
  <c r="O64" i="640"/>
  <c r="Q64" i="640" s="1"/>
  <c r="O65" i="640"/>
  <c r="Q65" i="640" s="1"/>
  <c r="O66" i="640"/>
  <c r="Q66" i="640" s="1"/>
  <c r="O67" i="640"/>
  <c r="Q67" i="640"/>
  <c r="O68" i="640"/>
  <c r="Q68" i="640" s="1"/>
  <c r="O69" i="640"/>
  <c r="Q69" i="640" s="1"/>
  <c r="O70" i="640"/>
  <c r="Q70" i="640" s="1"/>
  <c r="O71" i="640"/>
  <c r="Q71" i="640" s="1"/>
  <c r="O72" i="640"/>
  <c r="Q72" i="640" s="1"/>
  <c r="O73" i="640"/>
  <c r="Q73" i="640" s="1"/>
  <c r="O74" i="640"/>
  <c r="Q74" i="640" s="1"/>
  <c r="O75" i="640"/>
  <c r="Q75" i="640"/>
  <c r="O76" i="640"/>
  <c r="Q76" i="640" s="1"/>
  <c r="O77" i="640"/>
  <c r="Q77" i="640" s="1"/>
  <c r="O78" i="640"/>
  <c r="Q78" i="640" s="1"/>
  <c r="O79" i="640"/>
  <c r="Q79" i="640"/>
  <c r="O80" i="640"/>
  <c r="Q80" i="640" s="1"/>
  <c r="O81" i="640"/>
  <c r="Q81" i="640" s="1"/>
  <c r="O82" i="640"/>
  <c r="Q82" i="640" s="1"/>
  <c r="O83" i="640"/>
  <c r="Q83" i="640" s="1"/>
  <c r="O84" i="640"/>
  <c r="Q84" i="640" s="1"/>
  <c r="O85" i="640"/>
  <c r="Q85" i="640"/>
  <c r="O86" i="640"/>
  <c r="Q86" i="640" s="1"/>
  <c r="O87" i="640"/>
  <c r="Q87" i="640"/>
  <c r="O88" i="640"/>
  <c r="Q88" i="640" s="1"/>
  <c r="O89" i="640"/>
  <c r="Q89" i="640" s="1"/>
  <c r="O90" i="640"/>
  <c r="Q90" i="640" s="1"/>
  <c r="O91" i="640"/>
  <c r="Q91" i="640"/>
  <c r="O92" i="640"/>
  <c r="Q92" i="640" s="1"/>
  <c r="O93" i="640"/>
  <c r="Q93" i="640"/>
  <c r="O94" i="640"/>
  <c r="Q94" i="640" s="1"/>
  <c r="O95" i="640"/>
  <c r="Q95" i="640"/>
  <c r="O96" i="640"/>
  <c r="Q96" i="640" s="1"/>
  <c r="O97" i="640"/>
  <c r="Q97" i="640" s="1"/>
  <c r="O98" i="640"/>
  <c r="Q98" i="640" s="1"/>
  <c r="O99" i="640"/>
  <c r="Q99" i="640"/>
  <c r="O100" i="640"/>
  <c r="Q100" i="640" s="1"/>
  <c r="O101" i="640"/>
  <c r="Q101" i="640"/>
  <c r="O102" i="640"/>
  <c r="Q102" i="640" s="1"/>
  <c r="O103" i="640"/>
  <c r="Q103" i="640" s="1"/>
  <c r="O104" i="640"/>
  <c r="Q104" i="640" s="1"/>
  <c r="O105" i="640"/>
  <c r="Q105" i="640" s="1"/>
  <c r="O106" i="640"/>
  <c r="Q106" i="640" s="1"/>
  <c r="O107" i="640"/>
  <c r="Q107" i="640"/>
  <c r="O108" i="640"/>
  <c r="Q108" i="640" s="1"/>
  <c r="O109" i="640"/>
  <c r="Q109" i="640" s="1"/>
  <c r="O110" i="640"/>
  <c r="Q110" i="640" s="1"/>
  <c r="O112" i="640"/>
  <c r="Q112" i="640"/>
  <c r="O113" i="640"/>
  <c r="Q113" i="640" s="1"/>
  <c r="G111" i="640"/>
  <c r="G114" i="640"/>
  <c r="N14" i="640"/>
  <c r="J264" i="316"/>
  <c r="E166" i="316"/>
  <c r="G153" i="316" s="1"/>
  <c r="F199" i="316"/>
  <c r="J199" i="316" s="1"/>
  <c r="E244" i="316"/>
  <c r="I244" i="316" s="1"/>
  <c r="G158" i="316"/>
  <c r="J280" i="316"/>
  <c r="E267" i="316"/>
  <c r="C267" i="316"/>
  <c r="D247" i="316"/>
  <c r="B247" i="316"/>
  <c r="J229" i="316"/>
  <c r="E202" i="316"/>
  <c r="C202" i="316"/>
  <c r="D169" i="316"/>
  <c r="B169" i="316"/>
  <c r="K160" i="316"/>
  <c r="E160" i="316"/>
  <c r="G267" i="316"/>
  <c r="H158" i="316"/>
  <c r="K157" i="316"/>
  <c r="H157" i="316"/>
  <c r="G157" i="316"/>
  <c r="K156" i="316"/>
  <c r="F247" i="316" s="1"/>
  <c r="H156" i="316"/>
  <c r="K155" i="316"/>
  <c r="G232" i="316" s="1"/>
  <c r="H232" i="316" s="1"/>
  <c r="H155" i="316"/>
  <c r="G155" i="316"/>
  <c r="K154" i="316"/>
  <c r="G202" i="316" s="1"/>
  <c r="H154" i="316"/>
  <c r="K153" i="316"/>
  <c r="F169" i="316" s="1"/>
  <c r="H153" i="316"/>
  <c r="Q111" i="640" l="1"/>
  <c r="Q114" i="640" s="1"/>
  <c r="Q270" i="640"/>
  <c r="S270" i="640" s="1"/>
  <c r="H160" i="316"/>
  <c r="G154" i="316"/>
  <c r="I166" i="316"/>
  <c r="G270" i="640"/>
  <c r="G156" i="316"/>
  <c r="G160" i="31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Tamayo</author>
  </authors>
  <commentList>
    <comment ref="N219" authorId="0" shapeId="0" xr:uid="{00000000-0006-0000-0200-000001000000}">
      <text>
        <r>
          <rPr>
            <b/>
            <sz val="9"/>
            <color indexed="81"/>
            <rFont val="Tahoma"/>
            <family val="2"/>
          </rPr>
          <t>Jorge Tamayo:</t>
        </r>
        <r>
          <rPr>
            <sz val="9"/>
            <color indexed="81"/>
            <rFont val="Tahoma"/>
            <family val="2"/>
          </rPr>
          <t xml:space="preserve">
Aporte de mayo/2019
</t>
        </r>
      </text>
    </comment>
    <comment ref="N220" authorId="0" shapeId="0" xr:uid="{00000000-0006-0000-0200-000002000000}">
      <text>
        <r>
          <rPr>
            <b/>
            <sz val="9"/>
            <color indexed="81"/>
            <rFont val="Tahoma"/>
            <family val="2"/>
          </rPr>
          <t>Jorge Tamayo:</t>
        </r>
        <r>
          <rPr>
            <sz val="9"/>
            <color indexed="81"/>
            <rFont val="Tahoma"/>
            <family val="2"/>
          </rPr>
          <t xml:space="preserve">
Aporte de junio/2019</t>
        </r>
      </text>
    </comment>
  </commentList>
</comments>
</file>

<file path=xl/sharedStrings.xml><?xml version="1.0" encoding="utf-8"?>
<sst xmlns="http://schemas.openxmlformats.org/spreadsheetml/2006/main" count="2488" uniqueCount="1129">
  <si>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</si>
  <si>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</si>
  <si>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</si>
  <si>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</si>
  <si>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</si>
  <si>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</si>
  <si>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</si>
  <si>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</si>
  <si>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</si>
  <si>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</si>
  <si>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</si>
  <si>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</si>
  <si>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</si>
  <si>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</si>
  <si>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</si>
  <si>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</si>
  <si>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</si>
  <si>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</si>
  <si>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</si>
  <si>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</si>
  <si>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</si>
  <si>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</si>
  <si>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</si>
  <si>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</si>
  <si>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</si>
  <si>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</si>
  <si>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</si>
  <si>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</si>
  <si>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</si>
  <si>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</si>
  <si>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</si>
  <si>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</si>
  <si>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</si>
  <si>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</si>
  <si>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</si>
  <si>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</si>
  <si>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</si>
  <si>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</si>
  <si>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</si>
  <si>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</si>
  <si>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</si>
  <si>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</si>
  <si>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</si>
  <si>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</si>
  <si>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</si>
  <si>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</si>
  <si>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</si>
  <si>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</si>
  <si>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</si>
  <si>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</si>
  <si>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</si>
  <si>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</si>
  <si>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</si>
  <si>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</si>
  <si>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</si>
  <si>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</si>
  <si>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</si>
  <si>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</si>
  <si>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</si>
  <si>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</si>
  <si>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</si>
  <si>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</si>
  <si>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</si>
  <si>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</si>
  <si>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</si>
  <si>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</si>
  <si>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</si>
  <si>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</si>
  <si>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</si>
  <si>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</si>
  <si>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</si>
  <si>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</si>
  <si>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</si>
  <si>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</si>
  <si>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</si>
  <si>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</si>
  <si>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</si>
  <si>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</si>
  <si>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</si>
  <si>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</si>
  <si>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</si>
  <si>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</si>
  <si>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</si>
  <si>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</si>
  <si>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</si>
  <si>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</si>
  <si>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Unidad Funcional 2</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</si>
  <si>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</si>
  <si>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</si>
  <si>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</si>
  <si>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</si>
  <si>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</si>
  <si>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</si>
  <si>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</si>
  <si>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</si>
  <si>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</si>
  <si>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</si>
  <si>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</si>
  <si>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</si>
  <si>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</si>
  <si>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</si>
  <si>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</si>
  <si>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</si>
  <si>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</si>
  <si>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</si>
  <si>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</si>
  <si>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</si>
  <si>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</si>
  <si>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</si>
  <si>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</si>
  <si>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</si>
  <si>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</si>
  <si>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</si>
  <si>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Ministerio de Medio Ambiente autorizó con Resolución 2115 del 30-10-17</t>
  </si>
  <si>
    <t>Corpourabá otorgó ampliación de caudal Q. Los Perros. con Resolución 200-03-20-01-1310-2016 del 12-10-17</t>
  </si>
  <si>
    <t>Corantioquia otorgó permiso con Resolución 040-RES1706-3088 el 22-06-17 y notificada el 29-06-17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</si>
  <si>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</si>
  <si>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</si>
  <si>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</si>
  <si>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</si>
  <si>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</si>
  <si>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</si>
  <si>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</si>
  <si>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</si>
  <si>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</si>
  <si>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</si>
  <si>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</si>
  <si>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</si>
  <si>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Se autorizó con Resolución Corantioquia 040-RES1705-2420 del 11-05-17 para la Resolución 00606 del 25-05-18.</t>
  </si>
  <si>
    <t xml:space="preserve">Se autorizó mediante Resolución 0692 del 04-04-17 para el primer proceso de Licenciamiento.
</t>
  </si>
  <si>
    <t xml:space="preserve">CONSTRUCCIÖN </t>
  </si>
  <si>
    <t>Tramos</t>
  </si>
  <si>
    <t xml:space="preserve">REHABILITACIÓN UF2.2, REHABILITACIÓN UF4.2 Y MEJORAMIENTO UF 1 Y UF2.1 </t>
  </si>
  <si>
    <t>Tramo</t>
  </si>
  <si>
    <t xml:space="preserve">El día 11-09-17 se recibe notificación de la resolución 160HX-RES1709-4795 del 07-09-17 mediante la cual autoriza el permiso. Oficio D-1672-2017-1 radicado 09-10-17 mediante el cual se da cumplimiento a los artículos 3 y 5  de la resolución que otorga. Oficio D-1918-2017-1  del 10-11-17 Mediante el cual se radica el PUEAA. </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</si>
  <si>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</si>
  <si>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</si>
  <si>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</si>
  <si>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</si>
  <si>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</si>
  <si>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</si>
  <si>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</si>
  <si>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</si>
  <si>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</si>
  <si>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</si>
  <si>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Fecha Consignacion</t>
  </si>
  <si>
    <t>Aporte establecido contractual</t>
  </si>
  <si>
    <t xml:space="preserve">               IPC</t>
  </si>
  <si>
    <t>MES DE IPC</t>
  </si>
  <si>
    <t>Aportes efectuados en pesos del mes de referencia</t>
  </si>
  <si>
    <t>Giro 1</t>
  </si>
  <si>
    <t>Proyecto</t>
  </si>
  <si>
    <t>Dinerario</t>
  </si>
  <si>
    <t>Fecha de Constitución del Patrimonio Autónomo</t>
  </si>
  <si>
    <t>Giro 2</t>
  </si>
  <si>
    <t xml:space="preserve">180 dias  desde la fecha de inicio </t>
  </si>
  <si>
    <t>Giro 3</t>
  </si>
  <si>
    <t xml:space="preserve">360 dias  desde la fecha de inicio </t>
  </si>
  <si>
    <t>Giro 4</t>
  </si>
  <si>
    <t xml:space="preserve">720 dias  desde la fecha de inicio </t>
  </si>
  <si>
    <t>Giro 5</t>
  </si>
  <si>
    <t xml:space="preserve">1080 dias  desde la fecha de inicio </t>
  </si>
  <si>
    <t>Giro 6</t>
  </si>
  <si>
    <t xml:space="preserve">1440 dias desde la fecha de inicio </t>
  </si>
  <si>
    <t>Giro 7</t>
  </si>
  <si>
    <t xml:space="preserve">1800 dias  desde la fecha de inicio </t>
  </si>
  <si>
    <t>Giro 8</t>
  </si>
  <si>
    <t xml:space="preserve">2160 dias  desde la fecha de inicio  </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</si>
  <si>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</si>
  <si>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</si>
  <si>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</si>
  <si>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</si>
  <si>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</si>
  <si>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</si>
  <si>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</si>
  <si>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</si>
  <si>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</si>
  <si>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</si>
  <si>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</si>
  <si>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</si>
  <si>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</si>
  <si>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</si>
  <si>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</si>
  <si>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</si>
  <si>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</si>
  <si>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</si>
  <si>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</si>
  <si>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</si>
  <si>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</si>
  <si>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</si>
  <si>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</si>
  <si>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</si>
  <si>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</si>
  <si>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</si>
  <si>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</si>
  <si>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</si>
  <si>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</si>
  <si>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</si>
  <si>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</si>
  <si>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</si>
  <si>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</si>
  <si>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</si>
  <si>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</si>
  <si>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</si>
  <si>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</si>
  <si>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</si>
  <si>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</si>
  <si>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</si>
  <si>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</si>
  <si>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</si>
  <si>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</si>
  <si>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</si>
  <si>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</si>
  <si>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</si>
  <si>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</si>
  <si>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</si>
  <si>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</si>
  <si>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</si>
  <si>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</si>
  <si>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</si>
  <si>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</si>
  <si>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</si>
  <si>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</si>
  <si>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</si>
  <si>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</si>
  <si>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</si>
  <si>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</si>
  <si>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</si>
  <si>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</si>
  <si>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</si>
  <si>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</si>
  <si>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</si>
  <si>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</si>
  <si>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</si>
  <si>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</si>
  <si>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</si>
  <si>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</si>
  <si>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</si>
  <si>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</si>
  <si>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</si>
  <si>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</si>
  <si>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 xml:space="preserve">30 dias desde la fecha de inicio </t>
  </si>
  <si>
    <t xml:space="preserve">60 dias desde la fecha de inicio </t>
  </si>
  <si>
    <t xml:space="preserve">120 dias desde la fecha de inicio </t>
  </si>
  <si>
    <t>Cumplió</t>
  </si>
  <si>
    <t xml:space="preserve">150 dias desde la fecha de inicio </t>
  </si>
  <si>
    <t xml:space="preserve">180 dias desde la fecha de inicio </t>
  </si>
  <si>
    <t>210 dias desde la fecha de inicio</t>
  </si>
  <si>
    <t>Giro 9</t>
  </si>
  <si>
    <t xml:space="preserve">240 dias desde la fecha de inicio </t>
  </si>
  <si>
    <t>Giro 10</t>
  </si>
  <si>
    <t xml:space="preserve">270 dias desde la fecha de inicio </t>
  </si>
  <si>
    <t>Giro 11</t>
  </si>
  <si>
    <t xml:space="preserve">300 dias desde la fecha de inicio </t>
  </si>
  <si>
    <t>Giro 12</t>
  </si>
  <si>
    <t xml:space="preserve">330 dias desde la fecha de inicio </t>
  </si>
  <si>
    <t>Giro 13</t>
  </si>
  <si>
    <t xml:space="preserve">360 dias desde la fecha de inicio </t>
  </si>
  <si>
    <t>Giro 14</t>
  </si>
  <si>
    <t xml:space="preserve">630 dias desde la fecha de inicio </t>
  </si>
  <si>
    <t>mayo-2017</t>
  </si>
  <si>
    <t>Giro 15</t>
  </si>
  <si>
    <t xml:space="preserve">660 dias desde la fecha de inicio </t>
  </si>
  <si>
    <t>junio-2017</t>
  </si>
  <si>
    <t>Giro 16</t>
  </si>
  <si>
    <t xml:space="preserve">690 dias desde la fecha de inicio </t>
  </si>
  <si>
    <t>6 de septiembre-2017</t>
  </si>
  <si>
    <t>AGOSTO-2017</t>
  </si>
  <si>
    <t>Giro 17</t>
  </si>
  <si>
    <t xml:space="preserve">720 dias desde la fecha de inicio </t>
  </si>
  <si>
    <t>9 de octubre-2017</t>
  </si>
  <si>
    <t>septiembre-2017</t>
  </si>
  <si>
    <t>Giro 18</t>
  </si>
  <si>
    <t xml:space="preserve">750 dias desde la fecha de inicio </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</si>
  <si>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</si>
  <si>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</si>
  <si>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</si>
  <si>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</si>
  <si>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</si>
  <si>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</si>
  <si>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</si>
  <si>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</si>
  <si>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</si>
  <si>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</si>
  <si>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</si>
  <si>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</si>
  <si>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</si>
  <si>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</si>
  <si>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</si>
  <si>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</si>
  <si>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</si>
  <si>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</si>
  <si>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</si>
  <si>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</si>
  <si>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</si>
  <si>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</si>
  <si>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</si>
  <si>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</si>
  <si>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Dentro de los cinco (5) dias siguientes del inicio de cada año corrido contado a partir del inicio de la Etapa de Operación y Mantenimiento</t>
  </si>
  <si>
    <t>Soporte Contractual</t>
  </si>
  <si>
    <t>Dentro de los primeros  treinta (30) días de cada año calendario contados a partir de la constitución del Patrimonio Autonomo</t>
  </si>
  <si>
    <t>enero-29-2016</t>
  </si>
  <si>
    <t>enero-30-2017</t>
  </si>
  <si>
    <t>Cuentas MASC</t>
  </si>
  <si>
    <t>Dentro de los primeros treinta (30) Días de cada año calendario de ejecución del Contrato, contados a apartir de la constitución del Patrimonio Autónomo</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</si>
  <si>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</si>
  <si>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</si>
  <si>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</si>
  <si>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</si>
  <si>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</si>
  <si>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</si>
  <si>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</si>
  <si>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</si>
  <si>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</si>
  <si>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</si>
  <si>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</si>
  <si>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</si>
  <si>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incumplio por fecha</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</si>
  <si>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</si>
  <si>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</si>
  <si>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</si>
  <si>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</si>
  <si>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</si>
  <si>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</si>
  <si>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</si>
  <si>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</si>
  <si>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</si>
  <si>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</si>
  <si>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</si>
  <si>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</si>
  <si>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</si>
  <si>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</si>
  <si>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</si>
  <si>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</si>
  <si>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</si>
  <si>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</si>
  <si>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</si>
  <si>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</si>
  <si>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</si>
  <si>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</si>
  <si>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</si>
  <si>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</si>
  <si>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</si>
  <si>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</si>
  <si>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</si>
  <si>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</si>
  <si>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</si>
  <si>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</si>
  <si>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</si>
  <si>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</si>
  <si>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</si>
  <si>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780 Dias desde la fecha de inicio</t>
  </si>
  <si>
    <t>03/12/2017 y 11 de dic-2017</t>
  </si>
  <si>
    <t>incumplido por fecha</t>
  </si>
  <si>
    <t>810 Dias desde la fecha de inicio</t>
  </si>
  <si>
    <t>9 y 10 de enero de 2018</t>
  </si>
  <si>
    <t>840 Dias desde la fecha de inicio</t>
  </si>
  <si>
    <t>enero-2018</t>
  </si>
  <si>
    <t>870 Dias desde la fecha de inicio</t>
  </si>
  <si>
    <t>feb-2018</t>
  </si>
  <si>
    <t>900 Dias desde la fecha de inicio</t>
  </si>
  <si>
    <t>930 Dias desde la fecha de inicio</t>
  </si>
  <si>
    <t>960 Dias desde la fecha de inicio</t>
  </si>
  <si>
    <t>990 Dias desde la fecha de inicio</t>
  </si>
  <si>
    <t>1020 Dias desde la fecha de inicio</t>
  </si>
  <si>
    <t>1050 Dias desde la fecha de inicio</t>
  </si>
  <si>
    <t>1080 Dias desde la fecha de inicio</t>
  </si>
  <si>
    <t>1110 Dias desde la fecha de inicio</t>
  </si>
  <si>
    <t>1140 Dias desde la fecha de inicio</t>
  </si>
  <si>
    <t>1170 Dias desde la fecha de inicio</t>
  </si>
  <si>
    <t>1200 Dias desde la fecha de inicio</t>
  </si>
  <si>
    <t>1230 Dias desde la fecha de inicio</t>
  </si>
  <si>
    <t>1260 Dias desde la fecha de inicio</t>
  </si>
  <si>
    <t>1290 Dias desde la fecha de inicio</t>
  </si>
  <si>
    <t>Giro 19</t>
  </si>
  <si>
    <t>1320 Dias desde la fecha de inicio</t>
  </si>
  <si>
    <t>Giro 20</t>
  </si>
  <si>
    <t>1350 Dias desde la fecha de inicio</t>
  </si>
  <si>
    <t>Giro 21</t>
  </si>
  <si>
    <t>1380 Dias desde la fecha de inicio</t>
  </si>
  <si>
    <t>Giro 22</t>
  </si>
  <si>
    <t>1410 Dias desde la fecha de inicio</t>
  </si>
  <si>
    <t>Giro 23</t>
  </si>
  <si>
    <t>1440 Dias desde la fecha de inicio</t>
  </si>
  <si>
    <t>REGISTRO FOTOGRÁFICO</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</si>
  <si>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</si>
  <si>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</si>
  <si>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</si>
  <si>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</si>
  <si>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</si>
  <si>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</si>
  <si>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</si>
  <si>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</si>
  <si>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</si>
  <si>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</si>
  <si>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</si>
  <si>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</si>
  <si>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</si>
  <si>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</si>
  <si>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</si>
  <si>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</si>
  <si>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</si>
  <si>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</si>
  <si>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</si>
  <si>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</si>
  <si>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</si>
  <si>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</si>
  <si>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Ficha Social aprobada</t>
  </si>
  <si>
    <t>Ficha Social no aprobada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</si>
  <si>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</si>
  <si>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</si>
  <si>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</si>
  <si>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</si>
  <si>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</si>
  <si>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</si>
  <si>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</si>
  <si>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</si>
  <si>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</si>
  <si>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</si>
  <si>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</si>
  <si>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</si>
  <si>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</si>
  <si>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 xml:space="preserve">1, 2.1 y 3 </t>
  </si>
  <si>
    <t>C. Nueva Túnel de Occ -  S. Jerónimo segundo Tubo del túnel</t>
  </si>
  <si>
    <t>Firmado entre el INVIAS y DEVIMAR el 27-03-17</t>
  </si>
  <si>
    <t>Giro 4 - ajuste</t>
  </si>
  <si>
    <t>se realizo el ajuste correpondiente quedando un excedente de $2.449.573.50 como parte de interés</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</si>
  <si>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</si>
  <si>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</si>
  <si>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</si>
  <si>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</si>
  <si>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</si>
  <si>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</si>
  <si>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</si>
  <si>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</si>
  <si>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</si>
  <si>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</si>
  <si>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</si>
  <si>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</si>
  <si>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junio-28-2018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</si>
  <si>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</si>
  <si>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</si>
  <si>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</si>
  <si>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</si>
  <si>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</si>
  <si>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</si>
  <si>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</si>
  <si>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</si>
  <si>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</si>
  <si>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</si>
  <si>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</si>
  <si>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</si>
  <si>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</si>
  <si>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</si>
  <si>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ACCIDENTALIDAD</t>
  </si>
  <si>
    <t xml:space="preserve">Corantioquia autorizó Concesión de Aguas en el Rio Cauca con Resolución 160CI-RES1701-195 el 12 de enero de 2017.
Se resolvió recurso de reposición Resolución 160CI-RES1703-1255 del 13-03-17 y notificada el 28-03-17. </t>
  </si>
  <si>
    <t>Aporte Adicional en Dinero - deuda Subordinada</t>
  </si>
  <si>
    <t>julio-2018</t>
  </si>
  <si>
    <t>agosto-2018</t>
  </si>
  <si>
    <t>agosto - 2018</t>
  </si>
  <si>
    <t>incumplido por la aplicación del IPC se realizó con  IPC  de julio y debio aplicarse el de agosto por lo tanto hay un faltante en pesos constantes de $3.108.531.02</t>
  </si>
  <si>
    <t>Giro 20%</t>
  </si>
  <si>
    <t>20% Adicional a cargo del Concesionario</t>
  </si>
  <si>
    <t xml:space="preserve">Se radicó el 26-08-16 con oficio DEV-SAL-INTV-0116-2016 la V0, el 14-09-16 con oficio EPS4G-0335-16 Interventoría no presentó observaciones al documento, a excepción de que se encontraba pendiente incluir totalidad de soportes de los permisos ambientales mencionados en el Capítulo 7. 
Con comunicación EPS4G-0091-18 radicada el 12-02-18 se solicitó actualizar información en el PAGA de Rehabilitación de la UF4.2. 
Con comunicación D-1182-2018-1 radicada el 30-04-18 Concesionario informó que actualizará la V0 del PAGA de rehabilitación y será enviada a la Interventoría para iniciar el proceso de revisión para la No Objeción. 
Con comunicación EPS4G-0331-18 radicada en el Concesionario el 08-05-18, se informó quedar pendiente por recibir el PAGA de Rehabilitación de la UF4.2 para proceder con la revisión.
Con comunicación D-1604-2018-1 se radicó PAGA de Rehabilitación de la UF4.2.
Con comunicación EPS4G-0471-18 radicada el 15-06-18 se dio objeción al documento. 
Concesionario remitió la V2 ajustada con los comentarios realizados por Interventoría,  con comunicado D-2039-2018-1.
Interventoría emitió concepto de No Objeción con comunicado EPS4G-0633-18 radicada el 27-07-18 con consecutivo DEVIMAR R-4267-2018-1.                                                                                                                                                                                                                 Interventoría emitió concepto de No Objeción con comunicado EPS4G-0633-18 radicada el 27-07-18 con consecutivo DEVIMAR R-4267-2018-1.
</t>
  </si>
  <si>
    <t>Mantenimiento de baños portátiles con tercero autorizado</t>
  </si>
  <si>
    <t xml:space="preserve">MADS otorgó permiso con Resolución No. 1244 el 20-06-17                                                                                                                                    El Concesionario con comunicación M&amp;M 0024-18 del 15 de febrero de 2018 y radicado MADS E1-2018-004546, envío alcance información previa solicitada en el Resolución No. 1244 del 20-06-17. </t>
  </si>
  <si>
    <t>Terceros autorizados</t>
  </si>
  <si>
    <t xml:space="preserve">Escombrera Municipal de Santa Fe de Antioquia. Con comunicación D-270-2018-1 radicada el 01-02-18, el Concesionario informó que utilizará esta escombrera como sitio para disponer material estéril y escombros provenientes de las actividades de Rehabilitación de la UF4.2. Con comunicación D-1182-2018-1 radicada el 30-04-18 </t>
  </si>
  <si>
    <t>aporte de septiembre -30-2018</t>
  </si>
  <si>
    <t>Sep-2018</t>
  </si>
  <si>
    <t>sept-2018</t>
  </si>
  <si>
    <t>octub- 11-2018</t>
  </si>
  <si>
    <t>sep-2018</t>
  </si>
  <si>
    <t>incumplido por fecha pendiente los intereses de los rendimientos</t>
  </si>
  <si>
    <t>aporte de octubre -30-2018</t>
  </si>
  <si>
    <t>oct-2018</t>
  </si>
  <si>
    <t>oct-2019</t>
  </si>
  <si>
    <t>aporte intereses</t>
  </si>
  <si>
    <t>aportes de interes rendimientos sep</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</si>
  <si>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</si>
  <si>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</si>
  <si>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</si>
  <si>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</si>
  <si>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</si>
  <si>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</si>
  <si>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</si>
  <si>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noviembre-2018</t>
  </si>
  <si>
    <t xml:space="preserve">Se negó con Resolución Corantioquia 040-RES1706-2857 el 07-06-17 primera solicitud asociada a la Licencia Ambiental Resolución 0639 del 02-06-18
Se negó con Resolución Corantioquia 040-RES1712-7098 del 14-12-17  y notificada el 04-01-18, segunda solicitud 
Aprobo con resolución Con resolución Corantioquia 040-RES1808-4625 del 01-08-18 notificada el 09-08-18   tercera solicitud
</t>
  </si>
  <si>
    <t>• Solicitud aprovechamiento de especies restringidas para la Modificación de la UF2.1 con radicado 120-COE1803-8791 (D-715-2018-1) del 14-03-18.
• Solicitud aclaración con radicado Corantioquia 120-COE1804-8708 (R-2028-2018-1) del 12-04-18
• Aclaración de información con radicado 120-COE1804-13470 (D-1160-2018-1) del 26-04-18.
• Solicitud de información con radicado 120-COI1807-17725 del 30-07-18
•  Auto de inicio 040-ADM1808-4061 del 09-08-18.
• Visita de evaluación el 30-10-18.
• Requerimiento de información adicional con acto administrativo 040-ADM1811-5590 del 13-11-18 y notificado el 14-11-18.
• Respuesta con radicado 20-COE1811-37914 del 23-11-18.
• Pendiente respuesta Autoridad Ambiental.</t>
  </si>
  <si>
    <t>Corantioquia autorizó con Resolución 16HX-RES1711-6804 del 30-11-17
Con Resolución 160HX-RES1811-6542 del 26-11-18 Corantioquia autorizó poda de manejo para dos (2) Individuos. Con Resolución 160CI-RES1811-6673 del 29-11-18 Corantioquia autorizó Tala de un (1) individio en la UF4.2.</t>
  </si>
  <si>
    <t>soporte contractual</t>
  </si>
  <si>
    <t>MASC</t>
  </si>
  <si>
    <t>nov-2018</t>
  </si>
  <si>
    <t>Aporte de Dic-2018</t>
  </si>
  <si>
    <t>aporte enero -30-2019</t>
  </si>
  <si>
    <t xml:space="preserve">ANLA con Resolución 02318 del 14-12-18 ANLA Autorizó la modificación de la Licencia ambiental resolución 0606 asociada al poligono " La frisola - El Polvorín" </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</si>
  <si>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</si>
  <si>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</si>
  <si>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</si>
  <si>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</si>
  <si>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 xml:space="preserve">Aporte semenestral  y anual de 2019 </t>
  </si>
  <si>
    <t>Noviembre 2017</t>
  </si>
  <si>
    <t>Queda Pendiente el diferencial por la variacion del IPC que son $30.876.022,79, Incumplido Por Fecha y valor</t>
  </si>
  <si>
    <t>dic-2018</t>
  </si>
  <si>
    <t xml:space="preserve">Según ajustes realizados por el concesionario se informó que no se requiere de SRRRC para la Modificación de la Licencia Ambiental  UF2.1.
</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</si>
  <si>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</si>
  <si>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</si>
  <si>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</si>
  <si>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</si>
  <si>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 xml:space="preserve">Se autorizo según acuerdo del consejo directivo de Corantioquia N° 180ACU-1811-552 del 21-11-18. la sutracción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 </t>
  </si>
  <si>
    <t>MADS Autorizó con resolución 2241 del 27-11-18
• Con radicado MADS 00001 del del 30-11-18 Concesionario renunció al derecho de interposición de recurso de reposición contra la resolución 2241 del 27-11-18, quedando en firme.</t>
  </si>
  <si>
    <t>MADS Autorizó con resolución 2240 del 27-11-18
Con radicado MADS 00002 del del 30-11-18 Concesionario renunció al derecho de interposición de recurso de reposición contra la resolución 2240 del 27-11-18, quedando en firme</t>
  </si>
  <si>
    <t>El 17-04-17 se realizó mesa de trabajo para actualización del documento PAGA.  Con oficio D-608-2017-1 del 15 -05-17, se radico el documento ajustado. Interventoría emitió concepto de No Objeción al documento con oficio EPS4G-0234-17 el 23-05-17
Se realizó Comité Ambiental el día 12 de junio de 2018,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Con comunicación EPS4G-0780-18 el 19-09-18 y radicado ANI 2018-409-096837-2, se envió a la ANI el PAGA de Rehabilitación V2 No Objetado.</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</si>
  <si>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</si>
  <si>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</si>
  <si>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</si>
  <si>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</si>
  <si>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</si>
  <si>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</si>
  <si>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</si>
  <si>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</si>
  <si>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</si>
  <si>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</si>
  <si>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</si>
  <si>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</si>
  <si>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</si>
  <si>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</si>
  <si>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</si>
  <si>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</si>
  <si>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</si>
  <si>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</si>
  <si>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</si>
  <si>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</si>
  <si>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</si>
  <si>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</si>
  <si>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</si>
  <si>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</si>
  <si>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</si>
  <si>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</si>
  <si>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Modificación Licencia Ambiental resolución 00639 del 02-06-18 "ajustes en el trazado y solicitud de concesiones"</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</si>
  <si>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</si>
  <si>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</si>
  <si>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</si>
  <si>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</si>
  <si>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</si>
  <si>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</si>
  <si>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</si>
  <si>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</si>
  <si>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</si>
  <si>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Acuerdo de coexistencia proyectos superpuestos Autopistas al Mar 1 - Conexión Valles de Aburra - Rio Cauca, asociado a la Licencia Ambiental Resolución 00606 del 25-05-18</t>
  </si>
  <si>
    <t>Acuerdo de coexistencia proyectos superpuestos Autopistas al Mar 1 - Conexión Valles de Aburra - Rio Cauca, asociado a las modificaciones de las Licencias Ambientales Resoluciones 00606 del 25-05-17 y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</si>
  <si>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</si>
  <si>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</si>
  <si>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</si>
  <si>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</si>
  <si>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</si>
  <si>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</si>
  <si>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</si>
  <si>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</si>
  <si>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</si>
  <si>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</si>
  <si>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</si>
  <si>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</si>
  <si>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</si>
  <si>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</si>
  <si>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</si>
  <si>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REUNIONES / ACTIVIDADES</t>
  </si>
  <si>
    <t>TEMA</t>
  </si>
  <si>
    <t>REVISIÓN Y ANALISIS DE INSUMOS PREDIALES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</si>
  <si>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</si>
  <si>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</si>
  <si>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</si>
  <si>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</si>
  <si>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</si>
  <si>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</si>
  <si>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</si>
  <si>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</si>
  <si>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Cumplió con 9 dias de retraso</t>
  </si>
  <si>
    <t>aporte abril -30-2019</t>
  </si>
  <si>
    <t>abril-2019</t>
  </si>
  <si>
    <t>cumplido-  el aporte del periodo anterior cubre los fondeos 18 y 19 del presente año</t>
  </si>
  <si>
    <t>aporte adicional</t>
  </si>
  <si>
    <t>realizo 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</si>
  <si>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</si>
  <si>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</si>
  <si>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</si>
  <si>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</si>
  <si>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</si>
  <si>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</si>
  <si>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</si>
  <si>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</si>
  <si>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</si>
  <si>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</si>
  <si>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</si>
  <si>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</si>
  <si>
    <t>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</si>
  <si>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Corpourabá otorgó permiso con Resolución Corpourabá 200-03-20-0228-2017 el 23-02-17.
Con Resolución 200-03-20-01-0543-2 del 17-04-18 Corpourabá suspendió parcialmente un permiso de emisiones atmosféricas fuentes fijas que fue otorgado con resolución 0228 del 23-02-17.Con Resolución 200-03-20-01-0596-2019 del 22-05-19 Corpourabá da por terminado el permiso de emisiones atmosféricas.</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</si>
  <si>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</si>
  <si>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</si>
  <si>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</si>
  <si>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</si>
  <si>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ESTACIÓN O PLAYA DE PEAJES</t>
  </si>
  <si>
    <t>Ampliación Puente La Muñoz II UF2.1</t>
  </si>
  <si>
    <t>Ampliación Puente La Guaracú II UF2.1</t>
  </si>
  <si>
    <t>septiembre-2018</t>
  </si>
  <si>
    <t>Giro adicional 30%</t>
  </si>
  <si>
    <t>Aporte semenestral 2019</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</si>
  <si>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</si>
  <si>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</si>
  <si>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</si>
  <si>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</si>
  <si>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</si>
  <si>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</si>
  <si>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</si>
  <si>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</si>
  <si>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Ampliación Puente El Sapo UF2.1</t>
  </si>
  <si>
    <t>REHABILITACION DE LA VIA, MEDIANTE PARCHEO / BACHEO</t>
  </si>
  <si>
    <t>Giro 23, 24 y 25</t>
  </si>
  <si>
    <t>Giro 26</t>
  </si>
  <si>
    <t>Aporte de Agosto 31 -2019</t>
  </si>
  <si>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t>
    </r>
    <r>
      <rPr>
        <sz val="11"/>
        <color theme="1"/>
        <rFont val="Arial"/>
        <family val="2"/>
      </rPr>
      <t>: Construcción de los ESTRIBOS 1 y 2. Construcción de las PILAS 1, 2 y 3.
En cuanto a la</t>
    </r>
    <r>
      <rPr>
        <u/>
        <sz val="11"/>
        <color theme="1"/>
        <rFont val="Arial"/>
        <family val="2"/>
      </rPr>
      <t xml:space="preserve"> SUPERESTRUCTURA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</si>
  <si>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</si>
  <si>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</si>
  <si>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</si>
  <si>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</si>
  <si>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</si>
  <si>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</si>
  <si>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</si>
  <si>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</si>
  <si>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</si>
  <si>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</si>
  <si>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</si>
  <si>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</si>
  <si>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</si>
  <si>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</si>
  <si>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</si>
  <si>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</si>
  <si>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</si>
  <si>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</si>
  <si>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</si>
  <si>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</si>
  <si>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</si>
  <si>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</si>
  <si>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</si>
  <si>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</si>
  <si>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PK 13+620</t>
  </si>
  <si>
    <t>Modificación Licencia Ambiental Resolución 00606 del 25 de mayo de 2017 
UF1 y UF3 punto de vertimiento Q. la Culebra</t>
  </si>
  <si>
    <t>• Corantioquia otorgó con resolución 040-RES1808-4319 del 03-08-18 y notificada el 08-03-18 levantamiento de restricción al uso y aprovechamiento de especies forestales.
• Pago por evaluación el 17-12-18 con soporte Corantioquia SF SP925.</t>
  </si>
  <si>
    <t>Con Resolución 00885 del 22-05-19 ANLA autorizó Modificación de Licencia Ambiental Resolución 00639, asociada a la inclusión del Polígono de la fuente de materiales Q. Seca.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</si>
  <si>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Primera solicitud Sustracción de Reserva: Con Acuerdo del Consejo Directivo de Corantioquia N°180-ACU1706-499 del 09-06-17, negó sustracción del área de Reserva Ribereña del Río Cauca para las actividades de Mejoramiento y Construcción de las UF2.1.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</si>
  <si>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t>
  </si>
  <si>
    <t xml:space="preserve">➢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Resolución 160HX-RES1901-405 del 30-01-19 y 160HX-RES1905-2628 del 27-05-19, Corantioquia autorizó modificaciones de los permisos de ocupación de cauce  de los expedientes HX8-2017-55 y HX8-2017-49, respectivamente. Corantioquia autorizó modificación del permiso de ocupación de cauce  del expediente HX8-2017-55. 
Solicitud de modificación ante Corantioquia de la Resolución 160HX-RES1711-6556, con radicado 160HXCOE1809-30967 (D-3081-2018-1) del 25-09-1. </t>
  </si>
  <si>
    <t>PK 43+646</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</si>
  <si>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</si>
  <si>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</si>
  <si>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</si>
  <si>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</si>
  <si>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</si>
  <si>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REHABILITACION DE LA VIA, EXTENDIDO DE SOBRE CARPETA ASFALTICA, TIPO MDC-19</t>
  </si>
  <si>
    <t>RECUPERACION DE LA VIA - PERDIDA DE BANCA  CD</t>
  </si>
  <si>
    <t xml:space="preserve">• ANLA otorgó Licencia Ambiental con Resolución 00606 del 25-05-17 y notificada el 30-05-17. 
• ANLA resolvió con Resolución 00764 del 30-06-17 Recurso de Reposición interpuesto a la Resolución 00606, y con radicado ANLA 2017050989-2-000 del 07-07-17 dio respuesta al oficio de solicitud de aclaración de aspectos de la Resolución 00606. La Licencia Ambiental se encuentra en firme.
• Con Radicado ANLA 2017061185-1-000 del 04-08-17, el Concesionario informó inicio de actividades de Construcción de la Segunda Calzada Túnel – San Jerónimo UF1 y UF3 a partir del 15-08-17. 
ICA #1
• Con radicado ANLA 2018034042-1-000 del 23-03-18 Concesionario remitió para revisión primer informe ICA.
• Aclaración de información relacionada con balance de masas, con consecutivo ANLA 2018145938-1-000 del 18-10-18. 
• Requerimiento de información con Auto ANLA 01626 del 09-04-19.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2019146459-1-000 radicado el 25-09-19.
ICA #2
• Con Radicado ANLA 2018145916-1-000 del 18-10-18 Concesionario remitió para revisión segundo informe ICA. 
La ANLA con radicado 2018162560-2-000 del 21-11-18 al Concesionario solicitó corregir la GDB de acuerdo a lo exigido en la Resolución 2182 del 2016.
con consecutivo ANLA 2018162560-2-000 del 21-11-18
• Envió información complementaria de monitoreo de ruido con consecutivo ANLA 2018169333-1-000 del 04-12-18.
•  Envio corrección GDB según lo requerido en la Resolución 2182 del 2016 con consecutivo ANLA 2019069672 del 09-05-19 (se remitio información compilada ICA 1,2 y 3).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2019146460-1-000 radicado el 25-09-19.
ICA #3
• Con Radicado ANLA 2019056421-1-000 del 03-05-19 Concesionario remitió para revisión del tercer informe ICA de la UF 1, 
• Con radicado ANLA 2019068390-2-000 del 23-05-19 se consideró que la GDB del ICA #3 se encuentra no conforme.
• ANLA solicitó reunión para revisión de inquietudes sobre la manera de presentar la GDB en los ICA del Expediente LAV 0001-2017 y LAV0066-2017 con radicado  2019077505-2-001 del 17-06-19
 • Reunión ANLA –DEVIMAR revisión inquietudes GDB el 20-06-19.
Cambio Menor o ajuste dentro del giro ordinario
• ANLA autorizó cambio menor para el acceso al muro No. 2 ubicado en el K00+754 al K00+80 con radicado 2018013491-2-000 del 11-02-18.
• ANLA Autorizó cambio menor para el acceso para la Construcción del Portal Santa Fe, con radicado 2018020660-2-000 del 26-02-18.
• ANLA Autorizó cambio menor para la construcción del polvorín en el área de la ZODME 9, con radicado 2018020642-2-000 del 26-02-18.
• ANLA Autorizó cambio menor en la localización de la planta de vigas en el predio de las oficinas del PK 13, como infraestructura asociada del proyecto Construcción de la Segunda Calzada Túnel – San Jerónimo UF1 y UF3 con radicado 2018128079-2-000 del 17-09-18.
• ANLA no autorizó cambio menor para la adecuación de un acceso para el ingreso de equipos de perforación y excavación al interior del Túnel en el Portal Santa Fe, con radicado 2018175836-2-000 del 17-12-18.
• ANLA Autorizó cambio menor en la localización de la zona de sitio de acopio y almacenamiento de materiales del Túnel para el proyecto Construcción de la Segunda Calzada Túnel – San Jerónimo UF1 y UF3 con radicado ANLA 2019032493-2-000 del 15-03-19
Modelo Hidrogeológico
• Remisión estudio de ajuste y actualización del Modelo Hidrogeológico del Túnel ubicado en la UF3 con radicado ANLA 2018115991-1-000 del 24-08-18, requerimiento de información con Auto ANLA 06931 del 19-11-18. Respuesta requerimiento con radicado ANLA 2018186787-1-000 del 31-12-18, en proceso de revisión por parte de la autoridad.
• Con Resolución 00476 del 28-03-19 ANLA aprobó el Modelo Hidrogeológico ajustado del segundo tubo del Túnel de Occidente, no autorizó el aumento de los caudales de infiltración, solicito incluir y monitorear los 17 piezómetros construidos en la UF3 con la temporalidad definida en la Ficha SMF-09
• Concesionario solicitó mesa técnica DEVIMAR-ANLA, con radicado  ANLA 2019061123-1-000 del 13-05-19, Concesionario radicó  informe con  las justificaciones del aumento de los caudales con base en lo expuesto en la mesa de trabajo; con radicado 2019080206-1-000 del 12-06-19 se remitió información del régimen subterráneo antes de iniciar y durante la construcción del túnel, la cual dio alcance al  radicado 2019061123-1-000;  Con radicado 2019081564-1-000 del 14-06-19 remitió información técnica adicional relacionada que da alcance al comunicado 2019080206-1-000. Visita técnica de ANLA el 18-06-19. Con radicado 2019091834-1-000 del 03-07-19 se dio alcance a los radicados 2019080206-1-000 y 2019081564-1-000 en atención a los compromisos de la mesa técnica con la finalidad de evaluar la situación actual de la condición del túnel.
Plan Inversión 1%
• Remisión a las siguientes autoridades ambientales la versión preliminar del Plan de Inversión del 1% sin avalúo comercial de predios:
1. Corantioquia con radicado 160-COE1802-5639 del 20-02-18
2. ANLA con radicado 2018016794-1-000 del 16-02-18. 
• Concesionario remitió versión final del Plan de Inversión del 1%, con los avalúos comerciales, para evaluación y aprobación por la autoridad:
3. Corantioquia con radicado 120-COE1808-26581 del 23-08-18
4. ANLA con radicado 2018115984-1-000 del 24-08-18
• Con Resolución ANLA 00759 del 07-05-19 se aprobó Plan de Inversión del 1% y requirió información previa al inicio de su ejecución. 
</t>
  </si>
  <si>
    <t xml:space="preserve">Modificación de Licencia Ambiental 
• Solicitud ANLA con VITAL 3800090086967819001 y radicado 2019116382-1-000 del 09-08-19, copiado a Corantioquia con radicado 160AN-COE1908-26762 del 09-08-2019.
• Pago evaluación 08-08-19
• Radicación EIA modificación, con VITAL 3800090086967819002 y radicado 2019131795-1-000 del 3-09-19, copiado a Corantioquia con radicado 160AN-COE1909-29916 del 02-09-19. 
• Acta de aprobación información reliminar del 10-09-19. 
• Auto de inicio 07363 del 12-09-19.
• Notificación visita seguimiento ANLA con radicado 2019144352-2-000 del 23-09-19.
•  visita de evaluación el 01 y 02-10-19, 
Autorización Plan de Manejo Arqueológico
• ICANH con radicado 4253 del 20-09-17, remitió autorización ICANH 6834 del 19-09-17 para la prospección arqueológica de las áreas a modificar en las UF1, 2.1 y 3.
Certificación Presencia de comunidades étnicas
• Ministerio del Interior otorgó Certificación 0967 del 19-09-17 de no presencia de comunidades en las áreas a modificar en la UF1 y UF3.
• Ministerio del Interior otorgó Certificación 0250 del 05-04-18 para las áreas a modificar en la UF1 y UF3 solicitadas con radicado EXTMI18-7032 23-02-18.
</t>
  </si>
  <si>
    <t>Licencia Ambiental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 Con Radicado ANLA 2017087082 del 17-10-17 DEVIMAR envió a la Autoridad copia de la Certificación MININTERIOR 01013 del 05-10-17 para evaluar las implicaciones que esta puede generar a la Resolución ANLA 00639 del 02-06-17.
ICA #1 
• Con radicado ANLA 2018082026-1-000 del 25-06-18 Concesionario remitió para revisión primer informe ICA.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#2
• Con radicado ANLA_2019000547-1-000 del 04-01-19 Concesionario remitió para revisión primer informe ICA. 
• Solicitud corrección y presentación de la GDB respectiva conforme a especificaciones de la Resolución 2182 de 2016,  con consecutivo ANLA 2019017982-2-000 del 15-02-19. 
• Envio corrección GDB de acuerdo a la norma vigente para el año 2019 (Resolución 0077 de 2019), con consecutivo ANLA 201944964-1-000 del 08-04-19, (se remitio información compilada ICA 1,2 y 3).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#3 
• Con radicado ANLA 2019041050-1-000 del 01-04-19 Concesionario remitió para revisión tercer informe ICA. 
• Solicitud espacio revisión inquietudes sobre presentación GDB de ICA, con consecutivo ANLA 2019077505-1-000 del 7-06-19.
• NO se acepta el ICA por no conformidad de GDB y se solicita presentar nuevo informe, según consecutivo ANLA 2019068390-2-000 del 23-05-19.
• Confirmación espacio con con consecutivo ANLA 2019077505-2-000 del 17-06-19.
• Reunión ANLA –DEVIMAR revisión inquietudes GDB el 20-06-19. 
Cambio Menor 
• ANLA autorizó cambio menor para la reubicación de la Planta 2, conformada por una planta de triturado, concreto y asfalto, con radicado 2018100750-2-000 del 30-07-18
• ANLA con radicado 2019089532 2 000 del 29-06-19, NO considero como cambio menor el cambio en los diseños en el puente del río Cauca
• Con radicado ANLA 2019106576 1 000 del 24-07-19, se radicó  el informe ajustado para la nueva solicitud de cambio menor del puente Rio Cauca. 
• Con radicado ANLA 2019119391-2-000 del 14-08-19 se aprueba cambio menor.
• Solicitud cambio menor de relocalización en la ZODME 24 de la zona de acopio  temporal de materiales autorizado en tre los PK 32+870 y PK 34+000 con te Res 00137 de 2019 ,  con Radicado ANLA 2019131045 del 02-09-19.
Plan de Inversión del 1%
• ANLA con Resolución 02212 del 29-11-18 aprobó el Plan de Inversión del 1% y modificó la resolución  00639 del 02-06-18, la cual otorgó Licencia Ambiental para la construcción de la segunda calzada de la UF2.1 Tramo San Jerónimo- Santa Fe de Antioquia.
• Con radicado ANLA 2019050122-1-000 del 17-04-19 se remitió información adicional.</t>
  </si>
  <si>
    <t>PK 26+000</t>
  </si>
  <si>
    <t>o  PR 44+100</t>
  </si>
  <si>
    <t>Cumplió el aporte del mes de mayo/2019 y realizó el anticipo de los periodos de junio por $923.770.254 y parte de julio. El aporte de Julio es de $852.687.174 y con este aporte lleva $843.955.468,24 quedando un faltante de $8.731.705,76</t>
  </si>
  <si>
    <t>Aporte cumplido con el fondeo del 27 de mayo</t>
  </si>
  <si>
    <t>Aporte parcial con el pago efectuado el 27 de mayo/2019. Lleva fondeado $843.955.468,24 quedando un faltante de $8.731.705,76</t>
  </si>
  <si>
    <t>aportes de interes por el faltante de julio aporte de agosto y septiembre</t>
  </si>
  <si>
    <t>pago de intereses de los meses saldo de julio y de los meses de agosto y sept</t>
  </si>
  <si>
    <t>Agosto-2019</t>
  </si>
  <si>
    <t>incumplido por fecha, se pago en el mes de octubre junto con los interes</t>
  </si>
  <si>
    <t>Giro 27</t>
  </si>
  <si>
    <t>Aporte de Septiembre 30 -2019</t>
  </si>
  <si>
    <t>Agosto-201</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</si>
  <si>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</si>
  <si>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</si>
  <si>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</si>
  <si>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</si>
  <si>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</si>
  <si>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</si>
  <si>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Cumplio aporte del mes de octubre</t>
  </si>
  <si>
    <t>Giro 30</t>
  </si>
  <si>
    <t>Aporte de Dic 30 -2019</t>
  </si>
  <si>
    <t>Cumplio aporte del mes de octubre, quedando un saldo a favor de $107,499</t>
  </si>
  <si>
    <t>10 de octubre 2019</t>
  </si>
  <si>
    <t>Cumplió los fondeos los esta realizando anticipadamente</t>
  </si>
  <si>
    <t>Aporte anual 2019</t>
  </si>
  <si>
    <t>cumplio y anticipo el aporte anual de enero de 2020</t>
  </si>
  <si>
    <t>Con oficio D-609-2017-1 el 15-05-17 se radico la V2 del PAGA, con oficio EPS4G-0241-17 el 25-05-17 se emitió concepto de No Objeción al documento.
Con oficio D-0899-2017-1 el 29-06-17 se remitió la V3 del PAGA, con oficio EPS4G-0312-17 radicado el 10-07-17 se solicitó al Concesionario remitir una nueva versión que incluya la totalidad de los permisos del capitulo 7 treinta días antes de iniciar la ejecución de las obras. 
Con oficio EPS4G-405-17 radicado el 08-09-17 se dio viabilidad a la ejecución de las actividades de Mejoramiento propuestas por el Concesionario en el PK12+600 y sitios que no requieran aplicación de permisos.
Con comunicación EPS4G-0269-18 radicada el 23-04-18 en el Concesionario, se presentó concepto de No Objeción al documento PAGA de Mejoramiento V3, quedando condicionando el inicio de las actividades que requieran la utilización de la ZODME a la No Objeción previa de éstas. 
Con comunicación EPS4G-0269-18 el 23-04-18, se dio el concepto de No Objeción al PAGA de Mejoramiento V3 
Con comunicación EPS4G-0414-18 el 30-05-18 y radicado ANI 2018-409-053521-2, se envió a la ANI el PAGA de Mejoramiento V3 No Objetado
- Con oficio EPS4G-0297-19 radicado el 14-03-19, Interventoría emite la No Objeción al PAGA de Mejoramiento UF1 y UF2.1 V4</t>
  </si>
  <si>
    <t xml:space="preserve">El presupuesto actualizado de redes húmedas obtiene el concepto de NO objeción. </t>
  </si>
  <si>
    <t>Sep-2019</t>
  </si>
  <si>
    <t>Se le recomienda al concesionario que para el inicio de actividades de cada proyecto de Puentes, los diseños deben estar No Objetados por la interventoría del Proyecto.</t>
  </si>
  <si>
    <t>PR 73+000</t>
  </si>
  <si>
    <t>Traslado de redes húmedas UF2.1.</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</si>
  <si>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</si>
  <si>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</si>
  <si>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</si>
  <si>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t>Aporte semenestral 2020</t>
  </si>
  <si>
    <t>Dic-2019</t>
  </si>
  <si>
    <t>E</t>
  </si>
  <si>
    <t xml:space="preserve">                                                            TOTAL APORTES EQUITY</t>
  </si>
  <si>
    <t>P</t>
  </si>
  <si>
    <t>IS</t>
  </si>
  <si>
    <t>SC</t>
  </si>
  <si>
    <t>CA</t>
  </si>
  <si>
    <t>R</t>
  </si>
  <si>
    <t>VF</t>
  </si>
  <si>
    <t>APORTE 2019</t>
  </si>
  <si>
    <t>NOV/2019</t>
  </si>
  <si>
    <t>Cumplido</t>
  </si>
  <si>
    <t>REVISIÓN DE LA PLATAFORMA OLYMPUS</t>
  </si>
  <si>
    <t>Se realizó verificacion, observación y aprobacion de cada uno de los datos que se ingresaron a la plataforma Olympus por parte del Concesionario.</t>
  </si>
  <si>
    <r>
      <t>N</t>
    </r>
    <r>
      <rPr>
        <sz val="10"/>
        <color theme="1"/>
        <rFont val="Calibri"/>
        <family val="2"/>
        <scheme val="minor"/>
      </rPr>
      <t>o Aplica Compensación</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</si>
  <si>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</si>
  <si>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t>Ampliación Puente La Guaira UF2.1</t>
  </si>
  <si>
    <t>Construcción  de Puentes:  PK10+120  UF1; Puente PK23+500 UF2.1; Puente PK3+320 (La Aldea) UF1, Puente PK0+157 UF1 , Puente PK22+080 (El Sapo) UF2.1, Puente PK2+100 UF1, Puente PK2+300 UF1, Puente PK10+440 UF1, Puente 6+040 UF1, Puente PK7+920 UF1,  Puente PK1+940 UF1, Puente 8+115 UF1, Puente PK22+640 UF2.1, Puente PK21+840 UF2.1 , Puente PK21+500 UF2.1, Puente PK18+293 UF2.1, Puente PK0+930UF1, Puente PK5+240 UF1, Puente PK5+540 UF1, Puente PK6+900 UF1, Puente PK11+110 UF1, Puente PK8+404 UF1, Puente PK9+160 UF1, Puente PK1+440 UF1, Puente PK2+920 UF1, Puente PK2+500 UF1, Puente PK6+240 UF1, Puente PK7+000 UF1, Puente PK7+750 UF1, Puente PK8+705 UF1, Puente PK8+800 UF1,  Puente PK20+680 UF2.1, Puente PK21+220 UF2.1, Puente PK4+500 UF1.</t>
  </si>
  <si>
    <t>PR 48+000</t>
  </si>
  <si>
    <t>PR 44+200</t>
  </si>
  <si>
    <t>PR 46+800</t>
  </si>
  <si>
    <t>TRABAJOS DE SEGURIDAD VIAL</t>
  </si>
  <si>
    <t>PR 0+000 Bolombolo</t>
  </si>
  <si>
    <t xml:space="preserve">Trabajos terminados. </t>
  </si>
  <si>
    <t xml:space="preserve">Observaciones: </t>
  </si>
  <si>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81,5%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Frente Inactivo.</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</si>
  <si>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</si>
  <si>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REHABILITACION DE LA VIA, MEDIANTE COLOCCION DE UNA SOBRECARPETA ASFALTICA</t>
  </si>
  <si>
    <t>9. CONTROL TÉCNICO DE TÚNELES</t>
  </si>
  <si>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</si>
  <si>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</si>
  <si>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</si>
  <si>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</si>
  <si>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</si>
  <si>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</si>
  <si>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ESPERA RESPUESTA DEL ESPECIALISTA  DE LA INTERVENTORÍA</t>
  </si>
  <si>
    <t>Respuesta a comunicación EPS4G-1179-19 referente al acceso la Puerta</t>
  </si>
  <si>
    <t>D-02-01-20191113-0010561</t>
  </si>
  <si>
    <t>Reintegro de recursos</t>
  </si>
  <si>
    <t>Diciembre-2019</t>
  </si>
  <si>
    <t>Unidad Funcional 4,1</t>
  </si>
  <si>
    <t>Unidad Funcional 4,2</t>
  </si>
  <si>
    <t>ÉPSILON 4G</t>
  </si>
  <si>
    <t>Traslado de redes Húmedas UF1 y UF3</t>
  </si>
  <si>
    <r>
      <rPr>
        <b/>
        <sz val="11"/>
        <color theme="1"/>
        <rFont val="Arial"/>
        <family val="2"/>
      </rPr>
      <t>6.PUENTE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</si>
  <si>
    <t>FECHA APROBACIÓN</t>
  </si>
  <si>
    <t>31 ENERO DE 2020</t>
  </si>
  <si>
    <t>PK 0+160</t>
  </si>
  <si>
    <t>PK 3+300</t>
  </si>
  <si>
    <t>PK 11+700 Zona del retorno # 1</t>
  </si>
  <si>
    <t>Concretos premezclados</t>
  </si>
  <si>
    <t xml:space="preserve">Las plantas concreteras del PK 13 y del PK 1+200 harán la fabricación de: concretos lanzados, concretos estructurales, morteros de inyección y los concretos simples; según los requerimientos de cada uno de los frentes activos. </t>
  </si>
  <si>
    <t>Mantenimiento de redes</t>
  </si>
  <si>
    <t>ACTIVIDADES CRÍTICAS SEGÚN ANEXO #1 DE MAR 1, POR LA CUARENTENA DEL COVID-19</t>
  </si>
  <si>
    <t>PK 24+300 CD - Box # 106</t>
  </si>
  <si>
    <t>Trabajos mecánicos para encoles y encausamiento, a fin de evitar inundación - Sitio Piedras Verdes</t>
  </si>
  <si>
    <t>PK 27+400 CD - Box # 126</t>
  </si>
  <si>
    <t>Trabajos de excavación, de llenos y corregir posible inestabilidad sobre la nueva calzada - Sitio cercano a la planta de asfaltos</t>
  </si>
  <si>
    <t>Unidad Funcional 4,1 - Rehabilitación Sector 4.1 Venecia - Peñalisa (Salgar) 8,8 KM</t>
  </si>
  <si>
    <t>Acopio y trasiego de material de descombro traído de los portales del nuevo túnel.</t>
  </si>
  <si>
    <t>Personal de apoyo que actuaran según necesidades</t>
  </si>
  <si>
    <t>PK 0+700</t>
  </si>
  <si>
    <t>o CCO del TUNEL</t>
  </si>
  <si>
    <t>PK 0+650/700</t>
  </si>
  <si>
    <t>MOVIMIENTO TIERRA o MATERIAL DE DESCOMBRO</t>
  </si>
  <si>
    <t>TEMAS DE CONTROL EN EL PERIODO PUENTES</t>
  </si>
  <si>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</si>
  <si>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t xml:space="preserve">NA </t>
  </si>
  <si>
    <t>Seguimiento a las medidas de manejo ambiental UF1 y UF3</t>
  </si>
  <si>
    <t>FOTO 3</t>
  </si>
  <si>
    <t>FOTO 4</t>
  </si>
  <si>
    <t>FOTO 5</t>
  </si>
  <si>
    <t>FOTO 6</t>
  </si>
  <si>
    <t xml:space="preserve">Acopio de material de rezaga, portal Santafe. </t>
  </si>
  <si>
    <t>PK 9+200</t>
  </si>
  <si>
    <t>Corte de talud (perfilación)</t>
  </si>
  <si>
    <t>PK 17+300</t>
  </si>
  <si>
    <t>PK 18+800</t>
  </si>
  <si>
    <t xml:space="preserve">Rellenos para terraplén </t>
  </si>
  <si>
    <t>PK 24+150</t>
  </si>
  <si>
    <t>PK 25+050</t>
  </si>
  <si>
    <t>Lleno y compactación - CD
Sector Villa del Marques</t>
  </si>
  <si>
    <t>PK 28+800</t>
  </si>
  <si>
    <t>UF-1.0</t>
  </si>
  <si>
    <t>UF-2.1</t>
  </si>
  <si>
    <t>UF-3.0</t>
  </si>
  <si>
    <t>Puente PK21+220 UF2.1. Vista panorámica. Infraestructura terminada</t>
  </si>
  <si>
    <t>31  ENERO DE 2020</t>
  </si>
  <si>
    <t>6'0%</t>
  </si>
  <si>
    <t>PK 24+400/700 CD</t>
  </si>
  <si>
    <t>Retorno #2</t>
  </si>
  <si>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</si>
  <si>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t>Aprobados</t>
  </si>
  <si>
    <t>No Aprobados</t>
  </si>
  <si>
    <t>Avalúos Preliminares Aprobados</t>
  </si>
  <si>
    <t>Avalúos Preliminares No Aprobados</t>
  </si>
  <si>
    <t>OBSERVACIONES: Se desafectó el Predio MAR1_UF2_134A con oficio 02-01-20200408001059 del 8/04/2020.</t>
  </si>
  <si>
    <r>
      <t xml:space="preserve">De acuerdo con el programa de trabajo presentado por el concesionario para la </t>
    </r>
    <r>
      <rPr>
        <b/>
        <sz val="11"/>
        <rFont val="Arial"/>
        <family val="2"/>
      </rPr>
      <t>UF3.1.B</t>
    </r>
    <r>
      <rPr>
        <sz val="11"/>
        <rFont val="Arial"/>
        <family val="2"/>
      </rPr>
      <t>, el concesionario continuó actividades de excavación por el sistema  de  perforación y voladura, del túnel principal en el Portal Medellín, sin atrasos evidentes.</t>
    </r>
  </si>
  <si>
    <t xml:space="preserve">
Para la UF3.1.B  Se continuó  la excavación por medio de sistema de perforación y voladura, del túnel  principal,  sin atrasos evidentes.
</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</si>
  <si>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</si>
  <si>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</si>
  <si>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</si>
  <si>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</si>
  <si>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</si>
  <si>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 xml:space="preserve">Lleno estructural </t>
  </si>
  <si>
    <t>PK 14+400</t>
  </si>
  <si>
    <t>PK 18+300</t>
  </si>
  <si>
    <t xml:space="preserve">Talud en rehabilitación </t>
  </si>
  <si>
    <t>Se encuentran estacionadas 2 grúas, una ambulancia y un carro de inspección a fin de prestar los servicios de emergencia, cuando los usuarios o las condiciones  los requieran.</t>
  </si>
  <si>
    <t>PK 19+200</t>
  </si>
  <si>
    <t>Corte y perfilado de talud</t>
  </si>
  <si>
    <t>PK 0+060</t>
  </si>
  <si>
    <t>PK 0+130</t>
  </si>
  <si>
    <t xml:space="preserve">PK 0+530 </t>
  </si>
  <si>
    <t xml:space="preserve">PK12+485 - UF3.1D - Construcción galería peatonal N°5. Túnel en funcionamiento. </t>
  </si>
  <si>
    <t xml:space="preserve">PK12+905 - UF3.1D - Construcción galería vehicular N°3. Túnel en funcionamiento. </t>
  </si>
  <si>
    <t>Puente PK 1+440 UF 1-  Finalizan acabados en defensas tipo New Jerseys.</t>
  </si>
  <si>
    <t>Programa 1. Atención al usuario.</t>
  </si>
  <si>
    <t>Programa 2. Capacitación al personal vinculado al proyecto.</t>
  </si>
  <si>
    <t>Zodme 10A</t>
  </si>
  <si>
    <t>Redes de drenajes superficiales, paisajismo, revegetalización etc.</t>
  </si>
  <si>
    <t>PK 22+430/480 CI</t>
  </si>
  <si>
    <t>PK 0+700. Hay acopio temporal del material de rezaga del portal Medellín (del nuevo túnel). Este material se lleva en volquetas a la nueva planta de trituración del PK 11+700.</t>
  </si>
  <si>
    <t>Puente PK 0+930 UF 1. Acabados de defensas tipo New Jersey, ambos costados.</t>
  </si>
  <si>
    <t>,</t>
  </si>
  <si>
    <t>UF 3 - PR 44+700. NIVELES DE SERVICIO.</t>
  </si>
  <si>
    <t>PK 5+720</t>
  </si>
  <si>
    <t>PK 10+400</t>
  </si>
  <si>
    <t xml:space="preserve">PK 14+700 </t>
  </si>
  <si>
    <t>Corte talud (perfilación)  CD</t>
  </si>
  <si>
    <t>PK 18+000</t>
  </si>
  <si>
    <t>Zona anexa al retorno # 1</t>
  </si>
  <si>
    <t>Pk 20+650</t>
  </si>
  <si>
    <t>Boxculvert # 106</t>
  </si>
  <si>
    <t>PK 22+000</t>
  </si>
  <si>
    <t>PK 22+080</t>
  </si>
  <si>
    <t>PK 27+000</t>
  </si>
  <si>
    <t>EXCAVACION Y LLENOS - CD</t>
  </si>
  <si>
    <t xml:space="preserve">PK9+580 - UF3.1D - Excavación a partir del punto de entronque, galería peatonal N°1. Túnel en funcionamiento. </t>
  </si>
  <si>
    <t xml:space="preserve">PK10+074 - UF3.1D - Excavación a partir del punto de entronque, galería vehicular N°1. Túnel en funcionamiento. </t>
  </si>
  <si>
    <t xml:space="preserve">PK10+545 - UF3.1D - Excavación a partir del punto de entronque, galería peatonal N°2. Túnel en funcionamiento. </t>
  </si>
  <si>
    <t xml:space="preserve">PK11+054 - UF3.1D - Excavación a partir del punto de entronque, galería peatonal N°3. Túnel en funcionamiento. </t>
  </si>
  <si>
    <t xml:space="preserve">PK12+024 - UF3.1D - Excavación a partir del punto de entronque, galería peatonal N°4. Túnel en funcionamiento. </t>
  </si>
  <si>
    <t xml:space="preserve">PK13+430 - UF3.1D - Construcción entronque, galería peatonal N°6. Túnel en funcionamiento. </t>
  </si>
  <si>
    <t>Construcción de cajas de inspección e instalación de tuberia conduit de 6" , Sector  Ciudadela Premium San Jerónimo; para el traslado de redes de Energía</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</si>
  <si>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</si>
  <si>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sz val="11"/>
        <color rgb="FFFF0000"/>
        <rFont val="Arial"/>
        <family val="2"/>
      </rPr>
      <t>Frente Inactivo</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</si>
  <si>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 xml:space="preserve">SUPERESTRUCTURA </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</si>
  <si>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color theme="1"/>
        <rFont val="Arial"/>
        <family val="2"/>
      </rPr>
      <t>INFRAESTRUCTURA TERMINADA</t>
    </r>
    <r>
      <rPr>
        <sz val="11"/>
        <color theme="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color theme="1"/>
        <rFont val="Arial"/>
        <family val="2"/>
      </rPr>
      <t>SUPERESTRUCTURA</t>
    </r>
    <r>
      <rPr>
        <sz val="11"/>
        <color theme="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</si>
  <si>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Frente Inactivo.</t>
    </r>
    <r>
      <rPr>
        <sz val="11"/>
        <color theme="1"/>
        <rFont val="Arial"/>
        <family val="2"/>
      </rPr>
      <t xml:space="preserve">
Se construye losa en concreto reforzado para la unión entre los puentes PK8+705 y PK8+800.</t>
    </r>
  </si>
  <si>
    <r>
      <rPr>
        <b/>
        <sz val="11"/>
        <color theme="1"/>
        <rFont val="Arial"/>
        <family val="2"/>
      </rPr>
      <t>PUENTE PK9+160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Frente inactivo.</t>
    </r>
    <r>
      <rPr>
        <sz val="11"/>
        <color theme="1"/>
        <rFont val="Arial"/>
        <family val="2"/>
      </rPr>
      <t xml:space="preserve">
El avance en excavación y construcción de anillos es del 115,4%</t>
    </r>
  </si>
  <si>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Frente inactivo.</t>
    </r>
    <r>
      <rPr>
        <sz val="11"/>
        <color theme="1"/>
        <rFont val="Arial"/>
        <family val="2"/>
      </rPr>
      <t xml:space="preserve">
El avance en excavación y construcción de anillos es del 69,1%</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</si>
  <si>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2a..INFRAESTRUCTURA  terminada,</t>
    </r>
    <r>
      <rPr>
        <sz val="11"/>
        <color rgb="FFFF0000"/>
        <rFont val="Arial"/>
        <family val="2"/>
      </rPr>
      <t xml:space="preserve"> Frente de Obra Inactivo.</t>
    </r>
    <r>
      <rPr>
        <sz val="11"/>
        <color theme="1"/>
        <rFont val="Arial"/>
        <family val="2"/>
      </rPr>
      <t xml:space="preserve"> Falta la SUPERESTRUCTURA del Puente.</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</si>
  <si>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color rgb="FFFF0000"/>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Inactivo.</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</si>
  <si>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color rgb="FFFF0000"/>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Frente Inactivo.</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</si>
  <si>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ETAPA INFRAESTRUCTURA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ETAPA SUPERESTRUCTURA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</si>
  <si>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t>Puente PK 0+930 UF 1. Vista panorámica Puente construido.</t>
  </si>
  <si>
    <t>Puente PK 1+440 UF 1-  Vista panorámica Puente construido.</t>
  </si>
  <si>
    <t>Puente PK 17+205 UF 1- Vista panorámica avance construcción Puente.</t>
  </si>
  <si>
    <t>Seguimiento a las medidas de manejo ambiental UF 2.1</t>
  </si>
  <si>
    <t xml:space="preserve">Seguimiento semanal  PQRS del proyecto </t>
  </si>
  <si>
    <t>ACTIVIDADES CRÍTICAS SEGÚN ANEXO #1 DE MAR 1 POR LA CUARENTENA DEL COVID-19</t>
  </si>
  <si>
    <t xml:space="preserve">ODT - Retorno La Aldea. </t>
  </si>
  <si>
    <t>PK 6+420</t>
  </si>
  <si>
    <t>Muro en TA # 018</t>
  </si>
  <si>
    <t>Drenajes longitudinales</t>
  </si>
  <si>
    <t xml:space="preserve">Corresponde a la planta de trituración que estaba instalada en La Volcana. Este material de se procesa y tritura para obtener: piedra filtro, sub base granular, base granular, materiales selectos y clasificados y/o materiales estabilizados para llenos. Encontramos allí, trituradora, excavadoras, bulldozer D6T, cargador CAT articulado y volquetas.  </t>
  </si>
  <si>
    <t>Inactivo. 
Se realizo  actividad de instalación de material en capas # 26 y se instalo geotextil de alta resistencia en capa # 25. El material de llenos que se venia utilizando venia de Mestizal y de otros frentes. La plataforma presenta varios agrietamientos en su parte media al PK menor y en proximidades o contacto con el talud de corte. Hacia el PK menor hay agrietamientos mayores que mueren en la pata del talud de terraplén. Lluvias seguirán afectando tal situación hasta llegar nuevamente a su colapso.</t>
  </si>
  <si>
    <t>Cortes en taludes, perfilados - Granulares  -  CI</t>
  </si>
  <si>
    <t xml:space="preserve">PK 15+300 </t>
  </si>
  <si>
    <t>Cortes / Llenos / Curado de granulares  -  CD</t>
  </si>
  <si>
    <t>PK 14+900</t>
  </si>
  <si>
    <t>ODT # 063 - CD</t>
  </si>
  <si>
    <t>PK 29+400</t>
  </si>
  <si>
    <t>Construcción canaleta perimetral -CD</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</si>
  <si>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SUPRESTRUCTURA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Instalación acero de refuerzo y encofrado New Jersey y se funden módulos por ambos costados. Acabados en módulos fundidos.</t>
    </r>
  </si>
  <si>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t>
    </r>
    <r>
      <rPr>
        <sz val="11"/>
        <color rgb="FFFF0000"/>
        <rFont val="Arial"/>
        <family val="2"/>
      </rPr>
      <t>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</si>
  <si>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Instalación acero de refuerzo y encofrado  New Jersey por ambos costados vanos 1, 2 y 3 y se funden. Finalizan acabados.</t>
    </r>
  </si>
  <si>
    <t>Puente PK 0+160 UF 1-  Vista panorámica, construcción de defensas tipo New Jersey.</t>
  </si>
  <si>
    <t>Puente PK 1+940 UF 1-   Defensas tipo New Jersey, costado izquierdo y derecho fundidos.</t>
  </si>
  <si>
    <t>Puente PK 1+940 UF 1-  Acabados de New Jersey por ambos costados.</t>
  </si>
  <si>
    <t>Puente PK 6+240 UF 1- PILA 2. Instalación de plataforma para losa inferior de dovela sobre pila y dovelas N°1.</t>
  </si>
  <si>
    <t>Puente PK 17+205 UF 1- Vista panorámica avance construcción Puente. Infraestructura terminada.</t>
  </si>
  <si>
    <t xml:space="preserve">Puente PK 33+100 UF 2.1- TRAMO 2-VIGAS.  Instalación de dos Vigas prefabricadas sobre apoyos de neopreno en vano 2.  </t>
  </si>
  <si>
    <r>
      <rPr>
        <b/>
        <sz val="12"/>
        <rFont val="Arial"/>
        <family val="2"/>
      </rPr>
      <t>Portal Medellín - segundo tubo Túnel Occidente</t>
    </r>
    <r>
      <rPr>
        <sz val="12"/>
        <rFont val="Arial"/>
        <family val="2"/>
      </rPr>
      <t xml:space="preserve">
Actividades de excavación por método de perforación y voladura + perfilado mecánicos) en túnel principal- Sección - completa, Tipo SA-3 (Portal Medellín).
Actividades de construcción de los entronques en Galerías de Conexión Peatonal Nos 1, 2, 3, 4, 5 y 6,  y Galerías de Conexión Vehicular Nos  1,2 y 3.</t>
    </r>
  </si>
  <si>
    <r>
      <rPr>
        <b/>
        <sz val="12"/>
        <rFont val="Arial"/>
        <family val="2"/>
      </rPr>
      <t>Portal Santa Fe - Segundo Tubo Túnel de Occidente</t>
    </r>
    <r>
      <rPr>
        <sz val="12"/>
        <rFont val="Arial"/>
        <family val="2"/>
      </rPr>
      <t xml:space="preserve">
Actividades de excavación por el sistema perforación y voladura en túnel principal- Sección - completa, Tipo SB-3, (Portal Santa Fe).
</t>
    </r>
  </si>
  <si>
    <t xml:space="preserve">PK11+544 - UF3.1D - Excavación a partir del punto de entronque, galería vehicular N°2. Túnel en funcionamiento. </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</si>
  <si>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</si>
  <si>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</si>
  <si>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</si>
  <si>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</si>
  <si>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</si>
  <si>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</si>
  <si>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UF 4 Ruta 25B02 - PR 30+400. TRATAMIENTO DE TALUD.</t>
  </si>
  <si>
    <t>Se realiza traslado tuberia PVC 10" sector  Ahuyamal PK26+600.
Actividad de excavación para instalación de redes húmedas ,dos líneas polietileno de 90mm.Sector La laguna PK31+080</t>
  </si>
  <si>
    <t>UF2.1</t>
  </si>
  <si>
    <t xml:space="preserve">De acuerdo con las visitas realizadas por la interventoría el concesionario dispone en cada frente de obra una zona de bioseguridad para descontaminación de acuerdo con las actividades propuestas en el documento de la empresa Consorcio Mar 1, con Titulo "Consideraciones de Bioseguridad ante el COVID-19" </t>
  </si>
  <si>
    <t>Lugar: UF 1 socialización del protocolo de bioseguridad en los frentes de obra activos.</t>
  </si>
  <si>
    <t>Lugar: UF 2.1 seguimiento y socialización al cumplimiento del protocolo de bioseguridad.</t>
  </si>
  <si>
    <t>PK 0+750</t>
  </si>
  <si>
    <t>Llenos y demoliciones - CI</t>
  </si>
  <si>
    <t>Hubo instalación de material de llenos con extensión y compactación mecanica. Se continua la construccion del disipador escalonado por la mergen del PK mayor (hasta el fondo de la cañada) y se iniciara la construcción de ODT, tipo Box (# 008). Los trabajos de demolición (viviendas / negocios sobre el PK 0+730) se reactivan y se usa una CAT sobre orugas. Este sector será conectado con la rasante de las obras del PR 0+736 en adelante. Este frente de obra corresponde al Sector del Arriero.</t>
  </si>
  <si>
    <t>PK 1+400/800</t>
  </si>
  <si>
    <t>Aplicación de granulares</t>
  </si>
  <si>
    <t xml:space="preserve">Se realiza la extension y compactacion de materiales selecionados (base granular). Despues se procederá a colocar la capa intermedia asfáltica, MSC-25. </t>
  </si>
  <si>
    <t xml:space="preserve">Se realiza la fundición de un solado en concreto simple (14 Mpa) para hacer un alargue de la ODT (de 900 m. ) que va en sentido paralelo a la calzada existente. En dicha conexión (que será tipo embudo) se utilizara tubería Titan Tipo III x 1200 mm.  Se hara conexion de las aguas recogidas hacia la cuneta.  </t>
  </si>
  <si>
    <t>Muro # 037 - TA + Material seleccionado</t>
  </si>
  <si>
    <t xml:space="preserve">Se hizo la extension y compactacion de materiales granulares que compondran la estructura del pavimento flexible. </t>
  </si>
  <si>
    <t>Muro # 072 - HA + Material seleccionado</t>
  </si>
  <si>
    <t xml:space="preserve">Se instalan cunetas localizadas sobre la pata de muro (cuneta prefabricada). Sector abajo de Ebéjico. </t>
  </si>
  <si>
    <t>PK 7+800/900</t>
  </si>
  <si>
    <t>Se adecua el terreno (mediante perfilacion) para la construccion de cunetas. Sector Eutimio.</t>
  </si>
  <si>
    <t>Inactivo.
Se utilizo en su perfilacion un CAT 330 D2L. El material cortado se llevo a los frentes de llenos estructurales debido a que el material extraído muestra signos de dureza. Sector Mestizal I</t>
  </si>
  <si>
    <t>Finalizo la construcción de filtros, y se termino con la construcción de cunetas en concreto por el sistema de ajedrezado. Se utilizo concreto premezclado de 21 Mpa. Sector Doña Rosa.</t>
  </si>
  <si>
    <t>Continuo corte mecánico con CAT y retiro de material. En la parte alta del talud (corona) se colocaron paneles de malla electrosoldada y se aplico concreto lanzado con e= 10 cm. . Hacia el PK mayor se realiza corte en busca de nivelación y nivel de sub rasante. En la parte media del tramo se extendió y compacto material de base granular al que se le aplico emulsión asfáltica de curado lento. En la excavacion ejecutada se encuentran piedras de gran tamaño. Se trabaja con CATs sobre orugas y volquetas, también hay personal PARE / SIGA. Sector Tamarindos / Comfenalco.</t>
  </si>
  <si>
    <t>PK 15+400</t>
  </si>
  <si>
    <t>Después de colocada la estructura granular del pavimento flexible, se procedió a la imprimación de granulares utilizando emulsión asfáltica de curado lento y a la colocacion de la capa intermedia de MSC-25. También se realiza la construcción de la vía veredal en su parte anexa mas baja. Hacia el PK mayor (sector de la bloquera) hay cortes / llenos con bulldozer John Deere y compactación con aros lisos Hamm.  Se continua la construcción del box culvert # 067, se funde solado y se realiza instalación de aceros y encofrado  para losa inferior.  sector La Bloquera.</t>
  </si>
  <si>
    <t xml:space="preserve">Se funde  la losa de piso, muros verticales  del Boxculvert. Tendrá una sección de 2.5 x 2.5 m., y será la prolongación del box existente. Se instala cimbra metalica y aceros para losa superior (aerea) de box . Sector abajo de la Jungla. Se utilizan cintas en PVC de 6.5" como juntas sellantes y de construcción. </t>
  </si>
  <si>
    <t>Se sigue realizando la nstalación de malla y concreto lanzado en la parte alta de talud. Se colocan pernos pasivos de anclaje con malla 3 x 3 m., y L= 9 m.  Se les realizan inyecciones con morteros de cemento. El talud perfilado tendrá 2 fases de corte, con berma intermedia. El talud superior con pendiente 1: 1.3 y el talud inferior tendrá una pendiente 1:1. Hacia el PK mayor continua corte mecánico y retiro de material, en al base del talud. Sector cerca a la Guaracú I y con dirección a San Jerónimo. Lluvias afectan trabajos de cortes, explanación y perfilado.</t>
  </si>
  <si>
    <t xml:space="preserve">Llenos (incluye talud perfilado) </t>
  </si>
  <si>
    <t xml:space="preserve">Se realiza acopio de material para llenos. Hay extendido con bulldozer Jhon Deere y se compacta con vibro Hamm. Lluvias afectan trabajos. </t>
  </si>
  <si>
    <t>Actividad de lleno y compactación material (cerca a acceso hacia el conjunto residencial Palmeras 1). Se realizó  construcción de filtro, (el material sacado para la construcción de filtro acopiado en lleno de terraplén en el mismo frente de obra). El material para llenos se trae de Tamarindos.
Hacia el PK menor o 18+350 se continua actividad de lleno y también acopio de material. Lluvias afectan trabajos. Este sitio es anexo a la UF-2.1 y muy cerca a la zona urbana de San Jeronimo. Hay acopio de tuberia Titan acampanada x 900 mm</t>
  </si>
  <si>
    <t>Se funden muros del disipador con su bajante para el canal de drenaje perimetral. Se fundió  disipador intermedio cuneta y canal perimetral.</t>
  </si>
  <si>
    <t>Se sigue acopiando material de rezaga o descombro del nuevo túnel, del Portal Santafé. Este material se extrae (del nuevo túnel con vehículos dumper), para luego ser llevado a la planta de trituración del PK 11+700. Sobre la plataforma se han colocado equipos, contenedores, llantas, campamento, materiales y herramienta pesada. También se ha destinado la plataforma como parqueo de maquinaria. Sobre un costado se encuentra la entrada / salida / via de circulacion (de vehículos y personal particular) hacia la Vda. La Volcana.</t>
  </si>
  <si>
    <t>Inactivo por lluvias. 
Se continuara actividad de corte mecánico con CAT y retiro de material. El talud expuesto lo componen suelos fácilmente erosionables. Este material estéril será llevado a la zodme de Guacamayas. Sector o Zona Urbana de San Jerónimo y limites con la UF-1.0</t>
  </si>
  <si>
    <t>PK 19+500</t>
  </si>
  <si>
    <t xml:space="preserve">Excavaciones mecanicas - Zona urbana de San Jeronimo </t>
  </si>
  <si>
    <t>Se inician trabajos en superficie (con CAT sobre orugas) de lo que sera la futura interseccion en la zona urbana de San Jeronimo. Se canaliza un tramo de la Qda. La Muñoz I, con tuberia Titan.</t>
  </si>
  <si>
    <t xml:space="preserve">Inactivo. Se fundió caja y muro de choque. 
El talud "rocoso" sobre la vía opuesta a este frente de obra, se interviene colocando y asegurando malla eslabonada y terminar los anclajes activos compuestos por sartas de torones. Sector Politécnico.
</t>
  </si>
  <si>
    <t xml:space="preserve">Actividad finalizada por construcción de cuneta. Se realiza trabajos de paisajismo. Sector puente El Sapo. Hacia el PK mayor se aplico la capa intermedia de mezcla MSC-25. </t>
  </si>
  <si>
    <t xml:space="preserve">Se realizo actividad de instalación de malla electrosoldada (15x15x6) + aplicación de concreto lanzado (por vía seca) y marcación de pernos pasivos de anclaje (de L= 12m.). Estan pendientes los drenes en PVC por instalar. Se utilizan pernos corrugados # 10 roscados. Se interviene tramo anexo a la zodme # 15. Se funden dados de apoyo (1x1 m) en concreto reforzado.  </t>
  </si>
  <si>
    <t>PK 22+150 a 22+500</t>
  </si>
  <si>
    <t>Curado de granulares + Mezcla asfaltica intermedia - CD</t>
  </si>
  <si>
    <t xml:space="preserve">En la semana anterior se habia aplicado emulsion asfaltica a los granulares de la base.. Ahora se realiza la aplicacion de mezcla asfaltica tipo MSC-25 con equipo finnisher y compactadores liso y llantas. Tambien se realiza la construccion de cunetas en concrreto de seccion triangular por el sistema de ajedrezado. </t>
  </si>
  <si>
    <t>PK 22+900</t>
  </si>
  <si>
    <t>PK 23+200</t>
  </si>
  <si>
    <t>Paquete de pavimento flexible</t>
  </si>
  <si>
    <t>Se realiza el extendido de capa intermedia de mezcla asfaltica tipo MSC-25</t>
  </si>
  <si>
    <t>Terraplen y Drenajes - CD</t>
  </si>
  <si>
    <t>Se continuo la realización de llenos con material seleccionado traído del corte de Ahuyamal. En la pata del terraplén se construye un canal (tipo cárcamo) en concreto y utilizando paneles de malla electrosoldada. Se utiliza equipo bulldozer CAT D6T y vibro Hamm. Sector variante de Sopetrán.</t>
  </si>
  <si>
    <t xml:space="preserve">Se fundió losa superior del Box culvert. Se utilizo concreto premezclado de 28 Mpa x 8" de asentamiento. Se le hizo la imprimación con pintura impermeabilizante negra. También se le construyen los sub drenes laterales. Para su encole se arman hierros de la palca de piso y de las aletas, se hutiliza acero corrugado con Fy= 60 000 psi. </t>
  </si>
  <si>
    <t xml:space="preserve">Sobre el anillo vial o calzada Santafé - San Jerónimo donde se extiendo material seleccionado tipo base granular, se le aplico emulsión asfáltica de curado lento y luego la capa asfaltica intermedia tipo MSC-25. También se continua actividad de construcción de bordillo - tope llantas en parte intermedia del anillo vial del retorno. </t>
  </si>
  <si>
    <t>Se sigue realizando el lleno y extensión de material traído de Ahuyamal. También se arregla el acceso a Sindelhato. Se realiza actividad de excavación para instalación de tubería transversal para descole de aguas de las ODT # 112 Y 114. Hubo corte de arbiles grandes.</t>
  </si>
  <si>
    <t xml:space="preserve">Se continua con la actividad de corte mecánico con excavadora CAT y retiro de material, para la prolongación de calzada en construcción. El material cortado es acarreado en volquetas hasta la variante de Sopetrán para ser utilizado como lleno, se trabaja con personal PARE / SIGA. Sector Ahuyamal. </t>
  </si>
  <si>
    <t>Se realizo corte mecánico de los alrededores del box a fin de realizar la construcción del tramo faltante fallado. Hacia el PK menor, donde se realizo el extendido de material seleccionado (base granular) se hizo la imprimación de esos granulares empleando emulsión asfáltica de curado lento. Este corto tramo se le coloco mezcla asfaltica tipo MSC-25. En la zona cercana (zodme # 16) se realiza la construcción de cunetas en V. Hay surcos profundos en el talud de corte, producto de las lluvias.</t>
  </si>
  <si>
    <t>Colocacion de capa asfaltica MSC-25 + Construcción canal perimetral - CD</t>
  </si>
  <si>
    <t xml:space="preserve">Se  instala malla electro soldada y del encofrado para continuar canal perimetral y cunetas laterales, a su vez  se instala tubería de 900mm (5 und). Se trabaja en las ODT  #139,# 140 Y #141. Instalada la base granular y aplicada su imprimacion se procede a colocar la capa asfaltica MSC-25 en ambas calzadas.  </t>
  </si>
  <si>
    <t>Se continua actividad de instalación de acero para canal perimetral, se funde el solado de la base, en espera de encofrado y a su vez se funde cuneta.</t>
  </si>
  <si>
    <t xml:space="preserve">PK 31+000 </t>
  </si>
  <si>
    <t>PK 31+250</t>
  </si>
  <si>
    <t>Demolicion de carpeta de via existente</t>
  </si>
  <si>
    <t>Con el uso de una pajarita CAT, se inicia el rompimiento / demolicion de un carril de la actual calzada en servicio. Por lo tanto se tiene habilitado un solo carril para el transito automotor. Se trabaja con personal PARE / SIGA. Sector La Laguna.</t>
  </si>
  <si>
    <t xml:space="preserve">El paso de vehículos se hace sin contratiempos en ambos sentidos, a partir del 1 de junio se reactiva el cobro del peaje. Hay bastante transito de vehículos de carga y de motos. Se sigue control a vehículos, por la cuarentena obligatoria ordenada por el Gobierno Nal. (Covid-19), se cuenta con control Policial. Se realiza también cada 20 min. (y en un solo sentido) detención o parada de vehículos a fin de intervenir las galerías entre los túneles. Se reinician trabajos de demolición de placas del pavimento rígido fracturadas haciendo uso del martillo hidraulico montado en el brazo de una excavadora. Hay colocacion de testeros para iniciar su fundida (con concreto premezclado de 42 MR) por placas individuales previa colocacion de sus paneles de malla electrosoldada. </t>
  </si>
  <si>
    <t>Sobre la pata del talud rehabilitado, se hace el acopio 'provisional' del material de rezaga que se extrae del nuevo túnel, portal Medellín; para después transportarlo a la planta de trituración ubicada en el PK 11+700 o en el PK 1+200. Se utiliza cargador, un Bobcat y muchas volquetas que lo extraen del túnel. Continuamente se transporta hacia la planta trituradora este material de descombro, para evitar excesiva altura en el patio de acopio y posible derrame hacia la vía en uso. Se trabaja con personal PARE/SIGA</t>
  </si>
  <si>
    <t xml:space="preserve">Se realizaron llenos, con extensión y compactación. Se aprovecha apoyo de canalización del la Qda. La Culebra, construido en concreto. Para el pedraplén en construcción se utilizo material de rezaga del túnel. Las rocas de mayor tamaño son colocadas mecánicamente en el borde anexo al cauce para retener los agregados medianos y finos. El nivel de subrasante se alcanzo con 3 terrazas de llenos. Se realizan continuamente chequeos topográficos. Se trabaja con excavadora CAT 320D2L y cilindro pesado de aros metálicos Hamm. Hacia el PK menor se reinician mas excavaciones mecanizadas (CAT sobre orugas) que incluyen descapotes, este material de desecho se lleva a las zodmes.  </t>
  </si>
  <si>
    <t xml:space="preserve">PK 0+500/700 CI, sector del Arriero. Se reinicia la demolición mecánica de las viviendas / negocios, para dar cabida a la nueva calzada. Sobre la zona del terraplén se continua con la construcción del disipador. </t>
  </si>
  <si>
    <t xml:space="preserve">PK 5+720 / 990 CI. Sector Ebéjico. Se están colocando los granulares que compondrán la estructura del pavimento flexible de este sector. Serán tres (3) muros ya conectados "en superficie" mas los dos (2) aproches de los puentes que también se conectan.  </t>
  </si>
  <si>
    <t>PK 17+300/600 CD. Sobre el talud a perfilar continúan los trabajos de su consolidación y cobertura. Hacia el PK mayor hay cortes mecánicos en busca de la subrasante de la nueva calzada. Sector anexo a la Guaracú I.</t>
  </si>
  <si>
    <t xml:space="preserve">PK 14+400/700 Perfilado del talud CI. Se realiza la aplicación del concreto lanzado (con e= 10 cm) en la corona del talud. Se han colocado previamente paneles anclados de malla electrosoldada en acero (15x15x6).    </t>
  </si>
  <si>
    <t xml:space="preserve">PK 22+300/400 CD. Colocada la capa intermedia de mezcla asfáltica tipo MSC-25, se realizan los cortes sobre esta capa para iniciar la construcción de las cunetas en concreto de sección triangular. </t>
  </si>
  <si>
    <t xml:space="preserve">PK 25+400 CI. Sobre la base del talud perfilado "protegido y consolidado"; se lleva a cabo la perfilación de la sub rasante. Se hace uso de la motoniveladora CAT 140M y se chequean cortes con personal de topografía. Sector vecino al Ahuyamal.   </t>
  </si>
  <si>
    <t xml:space="preserve">Tramo de vía frente a la Zodme # 16 o PK 26+100 CI: Este tramo corresponde al corredor de la calzada existente. Fue llevado a una nueva geometria y a una nueva estructura de pavimento; como lo muestra la foto de la derecha. </t>
  </si>
  <si>
    <t xml:space="preserve">Tramo de vía frente a la Zodme # 16, se ilustra: La capa inferior corresponde a los granulares - no ligados - de la base y subbase "imprimados con emulsión asfáltica". La capa superior (con e = 10 cm.) corresponde al empaquetamiento de la capa de los granulares ligados, y es una capa "intermedia" de mezcla asfáltica tipo MSC-25.  </t>
  </si>
  <si>
    <t xml:space="preserve">PK 0+060 Playa de peajes. Se ha realizado la demolición de placas del pavimento rígido fracturadas. Se instalan y aseguran formaletas metálicas para la posterior colocación de paneles de malla de acero electrosoldada (15x15x6). Hay chequeos topográficos en la compactación de la sub base.  </t>
  </si>
  <si>
    <t xml:space="preserve">PK 0+530 CD.  Estado del talud del lleno mecánico realizado. Se han encarrado las rocas mas grandes como tenedoras del terraplén. Hacia el PK menor se hacen los descapotes y cortes, utilizando una CAT sobre orugas. </t>
  </si>
  <si>
    <t>Socialización protocolo de bioseguridad y capacitación sobre compensaciones ambientales a los colaboradores del proyecto UF 1</t>
  </si>
  <si>
    <t>Programa 3. Vinculación Mano de Obra del Proyecto.</t>
  </si>
  <si>
    <t>Recorrido de verificación de personal en campo y seguridad social</t>
  </si>
  <si>
    <t>Verificación del cumplimiento del protocolo de bioseguridad y elementos de protección personal a los colaboradores del proyecto y vehículos.</t>
  </si>
  <si>
    <t>Programa 5. Apoyo a la capacidad de gestión institucional</t>
  </si>
  <si>
    <t>Seguimiento al proyecto productivo, viviero comunitario y verificación de contratación de viveristas de la comunidad del CCCN Guaymaral.</t>
  </si>
  <si>
    <t>Seguimiento al proyecto productivo, vivero comunitario y verificación de contratación de viveristas de la comunidad del CCCN El Rodeo.</t>
  </si>
  <si>
    <t>Programa 9. Acompañamiento a la gestión sociopredial</t>
  </si>
  <si>
    <t>Verificación de inicio de actividades constructivas del equipamiento comunitario ( escuela los almendros)</t>
  </si>
  <si>
    <t>Verificación de inicio de actividades constructivas del equipamiento comunitario ( viviendas para reubicación) CCCN Guaymaral.</t>
  </si>
  <si>
    <t>Verificación de inicio de actividades constructivas de equipamiento comunitario (viviendas para reubicación), CCCN Tafetanes.</t>
  </si>
  <si>
    <t>Lugar:CCCN Santa fe de Antioquia, Seguimiento Semanal PQRS del proyecto</t>
  </si>
  <si>
    <t>Lugar: UF 1, Recorrido de verificación de personal y seguridad social a los colaboradores activos en los frentes de obra.</t>
  </si>
  <si>
    <t>Lugar: UF 1, Seguimiento al kits de desinfección en los vehículos, cumplimiento del protocolo de bioseguridad.</t>
  </si>
  <si>
    <t>Lugar: CCCN Guaymaral, seguimiento al vivero comunitario y verificación de  contratación de viveristas del CCCN.</t>
  </si>
  <si>
    <t>Lugar: CCCN El Rodeo, seguimiento al vivero comunitario y verificación de  contratación de viveristas del CCCN.</t>
  </si>
  <si>
    <t>Lugar: CCCN Los Almendros, Verificación de inicio de actividades constructivas del equipamiento comunitario ( escuela los almendros)</t>
  </si>
  <si>
    <t>Lugar: CCCN Guaymaral, Verificiación de inicio de actividades constructivas del equipamiento comunitario ( viviendas para rehubicación)</t>
  </si>
  <si>
    <t>Lugar: Vereda El Sabanazo, Verificación de inicio de actividades constructivas de equipamiento comunitario (viviendas para reubicación), CCCN Tafetanes.</t>
  </si>
  <si>
    <t>Actividades de Operación ejecutadas en la Fase de Construcción
Semana 243</t>
  </si>
  <si>
    <r>
      <rPr>
        <b/>
        <sz val="11"/>
        <rFont val="Arial"/>
        <family val="2"/>
      </rPr>
      <t xml:space="preserve">Ruta 6204 Túnel de Occidente-San Jerónimo 
</t>
    </r>
    <r>
      <rPr>
        <sz val="11"/>
        <rFont val="Arial"/>
        <family val="2"/>
      </rPr>
      <t xml:space="preserve">
- Se realiza limpieza de señales verticales del PR  22+000 al PR 40+000
- Actividades de rocería PR27+800 al PR 32+600. 
- Desvío entre el PR35+300 al PR37+600 sector de la Aldea, se encuentra transitable.
- Zona Inestable PR34+900 sin movimiento.
- Se realiza control vehicular PR  22+500,  30+400, 29+900, 35+200 y 39+700.</t>
    </r>
  </si>
  <si>
    <r>
      <rPr>
        <b/>
        <sz val="11"/>
        <rFont val="Arial"/>
        <family val="2"/>
      </rPr>
      <t>Ruta 6204  San Jerónimo-Santa Fe de Antioquia</t>
    </r>
    <r>
      <rPr>
        <sz val="11"/>
        <rFont val="Arial"/>
        <family val="2"/>
      </rPr>
      <t xml:space="preserve">
-  La vía se encuentra en funcionamiento normal.
-  Desvío en el PR16+380 al PR16+660  Normal Funcionamiento.
-  Desvío en el PR15+030 al PR15+740. Normal Funcionamiento.
-  Desvío en el PR13+090 al PR12+000 .Normal Funcionamiento.
-  Limpieza de Calzada PR16+400 al PR20+400.</t>
    </r>
  </si>
  <si>
    <r>
      <rPr>
        <b/>
        <sz val="11"/>
        <rFont val="Arial"/>
        <family val="2"/>
      </rPr>
      <t xml:space="preserve">Ruta 6203 Cañasgordas-Santa Fe de Antioquia 
</t>
    </r>
    <r>
      <rPr>
        <sz val="11"/>
        <rFont val="Arial"/>
        <family val="2"/>
      </rPr>
      <t xml:space="preserve">
- Desvío de vía  en el PR60+400 para la ejecución de obras del Túnel del Toyo estado transitable. 
- Zona Inestable del PR97+500  se presenta caída de material.
- La Vía se Encuentra Transitable.
- Limpieza de Cunetas y Calzada PR73+000  PR 77+000
- Actividades Policía de Carreteras PR114+900 Y PR 73+000.
- Construcción de Disipador y Gaviones PR73+050.
- Rocería del PR70+100 al PR78+300.</t>
    </r>
  </si>
  <si>
    <r>
      <rPr>
        <b/>
        <sz val="11"/>
        <rFont val="Arial"/>
        <family val="2"/>
      </rPr>
      <t>Ruta 6204 Túnel de Occidente-Medellín</t>
    </r>
    <r>
      <rPr>
        <sz val="11"/>
        <rFont val="Arial"/>
        <family val="2"/>
      </rPr>
      <t xml:space="preserve">
- Se realiza control vehicular PR  45+200 y paso alternado al interior del túnel.
- El Peaje de Aburra   PR45+200. Se encuentra en Operación Normal. Con cobro normal.
- Se realiza seguimiento a la zona inestable del PR45+000 y se observa que no presenta movimientos.
- Grúa y Ambulancia disponibles.
- Construcción de galerías al interior de túnel.
- Actividades Policía de Carreteras PR45+400.</t>
    </r>
  </si>
  <si>
    <r>
      <rPr>
        <b/>
        <sz val="11"/>
        <rFont val="Arial"/>
        <family val="2"/>
      </rPr>
      <t>Ruta 25B02 Bolombolo-Santa Fe de Antioquia</t>
    </r>
    <r>
      <rPr>
        <sz val="11"/>
        <rFont val="Arial"/>
        <family val="2"/>
      </rPr>
      <t xml:space="preserve">
- Tratamiento del talud. PR30+200
- Limpieza de derrumbes del PR23+000 al PR28+700.
- La Vía se Encuentra en Operación Normal.
- Limpieza de Cunetas y Calzada PR46+200 al 55+200.
- Ambulancia y Grúa Disponibles en  Anzá PR45+900.</t>
    </r>
    <r>
      <rPr>
        <sz val="11"/>
        <color theme="1"/>
        <rFont val="Arial"/>
        <family val="2"/>
      </rPr>
      <t xml:space="preserve">
- Construcción de muro en gaviones PR18+800
- Limpieza de Alcantarillas PR58+800 al 61+400.
</t>
    </r>
    <r>
      <rPr>
        <b/>
        <sz val="11"/>
        <color theme="1"/>
        <rFont val="Arial"/>
        <family val="2"/>
      </rPr>
      <t>Ruta 6003 Peñalisa-Bolombolo</t>
    </r>
    <r>
      <rPr>
        <sz val="11"/>
        <color theme="1"/>
        <rFont val="Arial"/>
        <family val="2"/>
      </rPr>
      <t xml:space="preserve">
- Policía de transito en el PR 44+400. Puesto de control.
- La Vía se Encuentra en Operación Normal.</t>
    </r>
  </si>
  <si>
    <t>Durante la presente semana se reciben los reportes de las operadoras con respecto a los incidentes y accidentes ocurridos en las unidades funcionales del proyecto. Se presentaron cuatro (4) accidentes con 3 lesionados y sin fallecidos.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del Túnel de Occidente y los nichos de auxilio.
- Se realiza inspección del poste S.O.S. 01 de la UF4 encontrándose funcionamiento.</t>
  </si>
  <si>
    <t>UF4 Ruta 25B02 - PR 25+800. LIMPIEZA DE DERRUMBES.</t>
  </si>
  <si>
    <t>UF 4 Ruta 6003 - PR 44+300. SEÑALIZACIÓN.</t>
  </si>
  <si>
    <t>UF 4 Ruta 6003 - PR 44+500. POLICÍA DE TRANSITO.</t>
  </si>
  <si>
    <t>UF 2.2 - PR 73+050. CONSTRUCCIÓN DE DISIPADOR.</t>
  </si>
  <si>
    <t>UF 2.2 - PR 77+200. LIMPIEZA DE ALCANTARILLA.</t>
  </si>
  <si>
    <t>UF 2.1- PR 6+400. PUENTE EN OPERACIÓN.</t>
  </si>
  <si>
    <t>UF 2.1 - PR 20+400. LIMPIEZA DE CALZADA.</t>
  </si>
  <si>
    <t>UF 1  - PR 32+200.LIMPIEZA DE SEÑALES VERTICALES.</t>
  </si>
  <si>
    <t>UF 1 - PR 27+400.  ROCERÍA.</t>
  </si>
  <si>
    <t>UF 3 - PR 40+200. TÚNEL EN OPERACIÓN.</t>
  </si>
  <si>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Instalación acero de refuerzo muro espaldar y aletas Estribo 1 y se funden.</t>
    </r>
    <r>
      <rPr>
        <sz val="11"/>
        <color theme="1"/>
        <rFont val="Arial"/>
        <family val="2"/>
      </rPr>
      <t xml:space="preserve">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de neopreno. Se instala acero de refuerzo de la Dovela sobre Estribo.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color rgb="FFFF0000"/>
        <rFont val="Arial"/>
        <family val="2"/>
      </rPr>
      <t xml:space="preserve">Instalación acero de refuerzo y encofrado aletas y muro espaldar Estribo 2 y se funden. Instalación acero de refuerzo y encofrado New Jersey por ambos costados y se funden módulos. </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</si>
  <si>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color rgb="FFFF0000"/>
        <rFont val="Arial"/>
        <family val="2"/>
      </rPr>
      <t xml:space="preserve"> PILA 1: Caisson 3 h=15,3m, Caisson 4 h=16,2m.  PiILA 2: Caisson 5 h=19,3m, Caisson 6 h=15m</t>
    </r>
    <r>
      <rPr>
        <sz val="11"/>
        <color theme="1"/>
        <rFont val="Arial"/>
        <family val="2"/>
      </rPr>
      <t xml:space="preserve"> . PILA 3: Caisson 7 h=18,1m, Caisson 8 h=15,5m. ESTRIBO 2: Caisson 9 h=16m, Caisson 10 h=18,6m.
El avance en excavación y construcción de anillos es del 85,1%.
</t>
    </r>
    <r>
      <rPr>
        <u/>
        <sz val="11"/>
        <color theme="1"/>
        <rFont val="Arial"/>
        <family val="2"/>
      </rPr>
      <t xml:space="preserve">INFRAESTRUCTURA
</t>
    </r>
    <r>
      <rPr>
        <sz val="11"/>
        <color theme="1"/>
        <rFont val="Arial"/>
        <family val="2"/>
      </rPr>
      <t>ESTRIBO 1: Se funde el núcleo de los Caissons 1 y 2.</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</si>
  <si>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t>
    </r>
    <r>
      <rPr>
        <sz val="11"/>
        <color rgb="FFFF0000"/>
        <rFont val="Arial"/>
        <family val="2"/>
      </rPr>
      <t>. Instalación acero de refuerzo y encofrado Dovela sobre Pila y Dovelas N°1 y se funde. Montaje de carros de avance para construcción de Voladizos 1 y 2.</t>
    </r>
    <r>
      <rPr>
        <sz val="11"/>
        <rFont val="Arial"/>
        <family val="2"/>
      </rPr>
      <t xml:space="preserve">
PILA 2: Se funden caisson 7, 8, 9 y 10. Se adecua área para construcción del Dado, se instala platafor, 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Desistalación carros de avance.
ESTRIBO 2: Se funden los núcleos de los Caissos 11 y 12. Se instala acero de refuerzo Viga Cabezal y se funde. </t>
    </r>
    <r>
      <rPr>
        <sz val="11"/>
        <color rgb="FFFF0000"/>
        <rFont val="Arial"/>
        <family val="2"/>
      </rPr>
      <t>Instalación acero de refuerzo y encobrado Dovela sobre Estribo y se funde.</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</si>
  <si>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y 5: Se instalan vigas sobre apoyos de neopreno, instalación de pre-losas, instalación acero de refuerzo de  las losas y diafragmas y se funden.</t>
    </r>
    <r>
      <rPr>
        <sz val="11"/>
        <color rgb="FFFF0000"/>
        <rFont val="Arial"/>
        <family val="2"/>
      </rPr>
      <t xml:space="preserve"> Instalación de Vigas sobre apoyos de neopreno y prelosas vano 6. Instalación de Vigas sobre apoyos de neopreno vano 7.</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</si>
  <si>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PILA 1: Instalación acero de refuerzo núcleos Caissons 3, 4, 5  y se funden tramos. Se funde núcleo de Caisson 6.</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 Instalación de plataforma para construcción de dovela sobre Pila y dovelas N°1 en voladizos 3 y 4. Se instala acero de refuerzo.</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</si>
  <si>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 xml:space="preserve">ESTRIBO 2. Se funden los núcleos de los Caissons 11 y 12. Se instala concreto de solado para Viga Cabezal. 
PILA 1: </t>
    </r>
    <r>
      <rPr>
        <sz val="11"/>
        <color rgb="FFFF0000"/>
        <rFont val="Arial"/>
        <family val="2"/>
      </rPr>
      <t>Se funden núcleos de Caisson 3, 4, 5 y 6.Se instala acero de refuerzo y encofrado elevación de estas Columnas a nivel de Dado y se funden.</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t>
    </r>
    <r>
      <rPr>
        <sz val="11"/>
        <color rgb="FFFF0000"/>
        <rFont val="Arial"/>
        <family val="2"/>
      </rPr>
      <t>.</t>
    </r>
    <r>
      <rPr>
        <sz val="11"/>
        <rFont val="Arial"/>
        <family val="2"/>
      </rPr>
      <t xml:space="preserve"> Instalación acero de refuerzo losa superior Dovela sobre Pila 2 y Dovelas 1 y se funde.Tensionamiento de cables Dovela N°1. </t>
    </r>
    <r>
      <rPr>
        <sz val="11"/>
        <color rgb="FFFF0000"/>
        <rFont val="Arial"/>
        <family val="2"/>
      </rPr>
      <t>Instalación de carros de avance para construcción de Dovelas N°2 en voladizos 3 y 4. Se instala acero de refuerzo y encofrado y se funden.</t>
    </r>
    <r>
      <rPr>
        <sz val="11"/>
        <color theme="1"/>
        <rFont val="Arial"/>
        <family val="2"/>
      </rPr>
      <t xml:space="preserve">
El avance en excavación y construcción de anillos es del 105,3,%</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</si>
  <si>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 Instalaciónplataformas, acero de refuerzo para voladizos 1 y 2 costado derecho y se funden.</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</si>
  <si>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color rgb="FFFF0000"/>
        <rFont val="Arial"/>
        <family val="2"/>
      </rPr>
      <t>ESTRIBO 2. Instalación acero de refuerzo núcleos de Caissons 9, 10, 11 y 12 y se funden.</t>
    </r>
    <r>
      <rPr>
        <sz val="11"/>
        <color theme="1"/>
        <rFont val="Arial"/>
        <family val="2"/>
      </rPr>
      <t xml:space="preserve">
El avance en excavación y construcción de anillos es del 107,3%</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</si>
  <si>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
    </r>
    <r>
      <rPr>
        <sz val="11"/>
        <color rgb="FFFF0000"/>
        <rFont val="Arial"/>
        <family val="2"/>
      </rPr>
      <t>ESTRIBO 1:</t>
    </r>
    <r>
      <rPr>
        <sz val="11"/>
        <rFont val="Arial"/>
        <family val="2"/>
      </rPr>
      <t xml:space="preserve"> Instalación acero de refuerzo núcleos Caissons 1 y 2 y se funden. Instalación de solado</t>
    </r>
    <r>
      <rPr>
        <sz val="11"/>
        <color rgb="FFFF0000"/>
        <rFont val="Arial"/>
        <family val="2"/>
      </rPr>
      <t>. Instalación acero de refuerzo y encofrado Viga Cabezal y cuerpo del estribo y se funde Viga Cabezal y tramo 2 cuerpo del Estribo. Instalación acero de refuerzo aletas integradas.</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 xml:space="preserve">Instalación acero de refuerzo Viga Cabezal y se funde. Instalación acero de refuerzo y encofrado cuerpo del Estribo, pedestales y topes sísmicos. y se funde. </t>
    </r>
    <r>
      <rPr>
        <sz val="11"/>
        <color rgb="FFFF0000"/>
        <rFont val="Arial"/>
        <family val="2"/>
      </rPr>
      <t>Instalación acero de refuerzo, encofrado y fundida de muro aleta costado izquierdo.</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</si>
  <si>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t>
    </r>
    <r>
      <rPr>
        <sz val="11"/>
        <color rgb="FFFF0000"/>
        <rFont val="Arial"/>
        <family val="2"/>
      </rPr>
      <t xml:space="preserve"> Instalación andamios de carga, plataforma, acero de refuerzo, encofrado y se funde Viga Cabezal.</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color rgb="FFFF0000"/>
        <rFont val="Arial"/>
        <family val="2"/>
      </rPr>
      <t>Instalación acero de refuerzo losa de aproximación Estribo 2 y se funde.</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</si>
  <si>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El avance en excavación y construcción de anillos es del 110,2%</t>
    </r>
    <r>
      <rPr>
        <u/>
        <sz val="9"/>
        <color theme="1"/>
        <rFont val="Calibri"/>
        <family val="2"/>
        <scheme val="minor"/>
      </rPr>
      <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</si>
  <si>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t>
    </r>
    <r>
      <rPr>
        <sz val="11"/>
        <color rgb="FFFF0000"/>
        <rFont val="Arial"/>
        <family val="2"/>
      </rPr>
      <t xml:space="preserve"> Instalación acero de refuerzo aletas integradas, topes sísmicos, pedestales y se funden. Estribo terminado</t>
    </r>
    <r>
      <rPr>
        <u/>
        <sz val="11"/>
        <color theme="1"/>
        <rFont val="Arial"/>
        <family val="2"/>
      </rPr>
      <t xml:space="preserve">
</t>
    </r>
    <r>
      <rPr>
        <sz val="11"/>
        <color theme="1"/>
        <rFont val="Arial"/>
        <family val="2"/>
      </rPr>
      <t xml:space="preserve">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
</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</si>
  <si>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color rgb="FFFF0000"/>
        <rFont val="Arial"/>
        <family val="2"/>
      </rPr>
      <t>PILA 2:</t>
    </r>
    <r>
      <rPr>
        <sz val="11"/>
        <rFont val="Arial"/>
        <family val="2"/>
      </rPr>
      <t xml:space="preserve"> Instalación acero de refuerzo núcleo caisson 5 y 6 y de funden</t>
    </r>
    <r>
      <rPr>
        <sz val="11"/>
        <color rgb="FFFF0000"/>
        <rFont val="Arial"/>
        <family val="2"/>
      </rPr>
      <t>. Instalación acero de refuerzo y encofrado elevación Columnas y se funden hasta el nivel de la Viga cabezal.</t>
    </r>
    <r>
      <rPr>
        <sz val="11"/>
        <color theme="1"/>
        <rFont val="Arial"/>
        <family val="2"/>
      </rPr>
      <t xml:space="preserve">
ESTRIBO 2. Instalación acero de refuerzo núcleos Caissons 7 y 8 y se funden. Instalación acero de refuerzo Viga Cabezal y se funde. Instalación acero de refuerzo y encofrado cuerpo del Estribo y se funde.</t>
    </r>
    <r>
      <rPr>
        <sz val="11"/>
        <color rgb="FFFF0000"/>
        <rFont val="Arial"/>
        <family val="2"/>
      </rPr>
      <t xml:space="preserve"> </t>
    </r>
    <r>
      <rPr>
        <sz val="11"/>
        <rFont val="Arial"/>
        <family val="2"/>
      </rPr>
      <t>Instalación acero de refuerzo y encofrado aletas, pedestales y topes sísmicos y se funden.</t>
    </r>
    <r>
      <rPr>
        <sz val="11"/>
        <color theme="1"/>
        <rFont val="Arial"/>
        <family val="2"/>
      </rPr>
      <t xml:space="preserve">
El avance en la excavación y fundida de anillos es del 109,7%.</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</si>
  <si>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color rgb="FFFF0000"/>
        <rFont val="Arial"/>
        <family val="2"/>
      </rPr>
      <t xml:space="preserve">SUPERESTRUCTURA: 
</t>
    </r>
    <r>
      <rPr>
        <sz val="11"/>
        <color rgb="FFFF0000"/>
        <rFont val="Arial"/>
        <family val="2"/>
      </rPr>
      <t>Instalación del equipo lanza-vigas para instalación de vigas a partir del Estribo 2. Instalación de Vigas sobre apoyos de neopreno, pre-losas, acero de refuerzo de la losa y diafragma y se funden en vanos 9, 8 y 7.</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</si>
  <si>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ESTRIBO 2.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ESTRIBO 2.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 Instalación acero de refuerzo y encofrado tramo 4 Columna en H y se funde.</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t>
    </r>
    <r>
      <rPr>
        <sz val="11"/>
        <color rgb="FFFF0000"/>
        <rFont val="Arial"/>
        <family val="2"/>
      </rPr>
      <t>Instalación acero de refuerzo y encofrado quinto tramo de Columna en H y se funde.</t>
    </r>
    <r>
      <rPr>
        <sz val="11"/>
        <color theme="1"/>
        <rFont val="Arial"/>
        <family val="2"/>
      </rPr>
      <t xml:space="preserve">
PILA 4: .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t>
    </r>
    <r>
      <rPr>
        <u/>
        <sz val="9"/>
        <color theme="1"/>
        <rFont val="Calibri"/>
        <family val="2"/>
        <scheme val="minor"/>
      </rPr>
      <t/>
    </r>
  </si>
  <si>
    <r>
      <rPr>
        <b/>
        <sz val="11"/>
        <color theme="1"/>
        <rFont val="Arial"/>
        <family val="2"/>
      </rPr>
      <t xml:space="preserve">PUENTE PK33+100 UF2.1 VIADUCTO SOBRE EL RÍO CAUCA.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 xml:space="preserve">Excvavaciones y descabece de Pilotes. </t>
    </r>
    <r>
      <rPr>
        <sz val="11"/>
        <color rgb="FFFF0000"/>
        <rFont val="Arial"/>
        <family val="2"/>
      </rPr>
      <t>Instalación de solado, acero de refuerzo y encofrado de Viga cabezal y se funde.</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
PILA 2: Se excava y se funde el núcleo de los Pilotes: 19, 20, 21, 22, 23, 24, 25, 26, 27, 28, 29, 30, 31, 32, 33 y  34 a h= promedio efectivo de 30,0m.  Se realizan pruebas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 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color rgb="FFFF0000"/>
        <rFont val="Arial"/>
        <family val="2"/>
      </rPr>
      <t xml:space="preserve">PILA 2:  Instalación plataforma, acero de refuerzo Dovela sobre Pila y Dovelas N°1 voladizos 3 y 4 y se funde losa inferior. Instalación acero de refuerzo y encofrado muros de Dovelas y se funde.
</t>
    </r>
    <r>
      <rPr>
        <sz val="11"/>
        <rFont val="Arial"/>
        <family val="2"/>
      </rPr>
      <t xml:space="preserve">TRAMO II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TRAMO II SUPERESTRUCTURA
</t>
    </r>
    <r>
      <rPr>
        <sz val="11"/>
        <color rgb="FFFF0000"/>
        <rFont val="Arial"/>
        <family val="2"/>
      </rPr>
      <t>Vano 2: Instalación de dos (2) Vigas prefabricadas sobre apoyos de neopreno
Vano 3: Instalación de una (1) viga prefabricada sobre apoyos de neopreno.</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</si>
  <si>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Se está realizando instalación de baranda metálica por ambos costados del puente.</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</si>
  <si>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 Fe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</si>
  <si>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t>Puente PK 0+160 UF 1- Instalación de concreto en módulos finales de defensas tipo New Jersey y acabados.</t>
  </si>
  <si>
    <t>Puente PK 4+500 UF 1. Acero de refuerzo PILA 3, caisson 8.</t>
  </si>
  <si>
    <t>Puente PK 4+500 UF 1.  PILA 1. Eexcavación caisson 3.</t>
  </si>
  <si>
    <t>Puente PK 5+240 UF 1.  PILA 2. Construcción de voladizos 3 y 4 terminados.</t>
  </si>
  <si>
    <t>Puente PK 5+240 UF 1. PILA 1. Dovela sobre Pila y Dovelas N°1 terminadas.</t>
  </si>
  <si>
    <t>Puente PK 5+540 UF 1 - UF 1 - Instalación Viga sobre apoyos de neopreno vano 7.</t>
  </si>
  <si>
    <t>Puente PK 5+540 UF 1 - Instalación pre-losas vano 6</t>
  </si>
  <si>
    <t>Puente PK 6+240 UF 1- ESTRIBO 1. Torre grúa instalada.</t>
  </si>
  <si>
    <t>Puente PK 6+900 UF 1-  PILA 1,  Elevación de columnas de Caisson a nivel de Dado.</t>
  </si>
  <si>
    <t>Puente PK 6+900 UF 1-  PILA 2,  Se funden dovelas N°2, voladizos 3 y 4.</t>
  </si>
  <si>
    <t>Puente PK 7+000 UF 1- PILA 6. Se posiciona lanza vigas sobre vano 6.</t>
  </si>
  <si>
    <t>Puente PK 7+000 UF 1- Se funde losa vano 7.</t>
  </si>
  <si>
    <t>Puente PK 7+920 UF 1-  Instalación plataforma y acero de refuerzo voladizos costado derecho.</t>
  </si>
  <si>
    <t>Puente PK 8+404 UF 1- ESTRIBO 2. Núcleos de caissons 9, 10, 11 y 12 fundidos</t>
  </si>
  <si>
    <t>Puente PK 8+404 UF 1-Adecuación área para construcción Viga cabezal ESTRIBO 2.</t>
  </si>
  <si>
    <t>Puente PK 8+800 UF 1- PILA 1. Viga cabezal Pila 1, terminada</t>
  </si>
  <si>
    <t>Puente PK 8+800 UF 1-  PILA 2 . Elevación 4 de Columnas en H.</t>
  </si>
  <si>
    <t>Puente PK 10+440 UF 1-  ESTRIBO 1. Encofrado de aletas.</t>
  </si>
  <si>
    <t>Puente PK 10+440 UF 1- Se funde muro aleta costado izquierdo.</t>
  </si>
  <si>
    <t>Puente PK 11+110 UF 1-   PILA 2. Se funde viga cabezal.</t>
  </si>
  <si>
    <t>Puente PK 11+110 UF 1-  PILA 2. Se funde viga cabezal.</t>
  </si>
  <si>
    <t>Puente PK 18+293 UF2.1 ESTRIBO 1.  Acabados finales Estribo.</t>
  </si>
  <si>
    <t>Puente PK 18+293 UF2.1 . Vista panorámica. Infraestructura terminada.</t>
  </si>
  <si>
    <t>Puente PK 20+680 UF 2.1   PILA 2. Se funde elevación final de columna 5.</t>
  </si>
  <si>
    <t>Puente PK 20+680 UF 2.1   PILA 2. Se termina elevación de columnas a nivel de Viga cabezal.</t>
  </si>
  <si>
    <t>Puente PK 33+100 UF 2.1-  TRAMO 1-VOLADIZOS. PILA 2. Tramo 1 fundido de muros de Dovela sobre Pila y Dovelas N°1.</t>
  </si>
  <si>
    <t xml:space="preserve">Ampliación Puente PK18+700 UF2.1 La Muñóz II. Instalación de baranda vehicular, carril izquierdo y derecho. </t>
  </si>
  <si>
    <r>
      <t xml:space="preserve">En este periodo el concesionario continuó con las siguientes actividades:
En Portal Medellín (PK0+804)-UF3.1B,  El día 22 de abril de 2020 en el PK2+510,2, se ejecutó cambió de sostenimiento de Tipo </t>
    </r>
    <r>
      <rPr>
        <sz val="11"/>
        <color rgb="FFFF0000"/>
        <rFont val="Arial"/>
        <family val="2"/>
      </rPr>
      <t>SB-3 a SA-3</t>
    </r>
    <r>
      <rPr>
        <sz val="11"/>
        <rFont val="Arial"/>
        <family val="2"/>
      </rPr>
      <t xml:space="preserve">;  Por otro lado se continuó con la excavación, sección completa del  túnel principal, por el método de perforación y voladura , mas perfilado mecánico, en terrenos con sostenimiento </t>
    </r>
    <r>
      <rPr>
        <sz val="11"/>
        <color rgb="FFFF0000"/>
        <rFont val="Arial"/>
        <family val="2"/>
      </rPr>
      <t>Tipo SA-3</t>
    </r>
    <r>
      <rPr>
        <sz val="11"/>
        <rFont val="Arial"/>
        <family val="2"/>
      </rPr>
      <t xml:space="preserve">,  en el </t>
    </r>
    <r>
      <rPr>
        <sz val="11"/>
        <color rgb="FFFF0000"/>
        <rFont val="Arial"/>
        <family val="2"/>
      </rPr>
      <t>PK2+730,20; L acumulada=1.926,20 m a origen</t>
    </r>
    <r>
      <rPr>
        <sz val="11"/>
        <rFont val="Arial"/>
        <family val="2"/>
      </rPr>
      <t xml:space="preserve">,  para el sellado se instalaron 3 cm de concreto lanzado de 30 MPa (Adicionado con macrofibra estructural de polipropileno 5Kg/m3); se instalaron bulones expansivos Tipo MIDI, marca Bulteck, en  tres bolillo (2,0 m (T) X (2,0m (L) ) de longitud 4m, con placas de reparto de 20mX20m y e= 6mm, y finalmente la instalación de 5 cm de concreto lanzado de 30 MPa (Adicionado con macro-fibra estructural de polipropileno - 5Kg/m3).
En  Galería de Conexión </t>
    </r>
    <r>
      <rPr>
        <sz val="11"/>
        <color rgb="FFFF0000"/>
        <rFont val="Arial"/>
        <family val="2"/>
      </rPr>
      <t>Peatonal No 1</t>
    </r>
    <r>
      <rPr>
        <sz val="11"/>
        <rFont val="Arial"/>
        <family val="2"/>
      </rPr>
      <t xml:space="preserve"> (1+230-tunel nuevo): En este periodo, se continuaron actividades excavación, a partir del punto de entronque (Excavación mecanica+taladros, de los 3 primeros metros) de esta galería desde el  túnel existente (K9+580- Abscisado Túnel existente). La excavación de la galería desde el túnel nuevo,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 </t>
    </r>
    <r>
      <rPr>
        <sz val="11"/>
        <color rgb="FFFF0000"/>
        <rFont val="Arial"/>
        <family val="2"/>
      </rPr>
      <t>Peatonal No 2</t>
    </r>
    <r>
      <rPr>
        <sz val="11"/>
        <rFont val="Arial"/>
        <family val="2"/>
      </rPr>
      <t xml:space="preserve"> (2+165-Tunel nuevo):  En este periodo, se continuaron actividades excavación, a partir del punto de entronque Excavación mecanica+taladros, de los 3 primeros metros) de esta galería en el túnel existente (K10+545-Abscisado túnel existente). La excavación de la galería desde el túnel nuevo, continua suspendida; avanza en terrenos con sostenimiento Tipo SG- III, sección completa, en el PK0+003- L acumulada=3 m a origen; éste avance esta adelantado,  teniendo en cuenta el programa de obra actualizado, el cual contempla el  inicio de excavación, el día 21 de enero de 2021.
Igualmente se continuaron actividades, de construcción de los entronques de la Galería de Conexión </t>
    </r>
    <r>
      <rPr>
        <sz val="11"/>
        <color rgb="FFFF0000"/>
        <rFont val="Arial"/>
        <family val="2"/>
      </rPr>
      <t xml:space="preserve">Vehicular No 1 </t>
    </r>
    <r>
      <rPr>
        <sz val="11"/>
        <rFont val="Arial"/>
        <family val="2"/>
      </rPr>
      <t>(1+695) (10+074) con la (Excavación mecanica+taladros, de los 3 primeros metros) , Galería de Conexión</t>
    </r>
    <r>
      <rPr>
        <sz val="11"/>
        <color rgb="FFFF0000"/>
        <rFont val="Arial"/>
        <family val="2"/>
      </rPr>
      <t xml:space="preserve"> Peatonal No 3</t>
    </r>
    <r>
      <rPr>
        <sz val="11"/>
        <rFont val="Arial"/>
        <family val="2"/>
      </rPr>
      <t xml:space="preserve"> (2+675) (11+054), con la (Excavación mecanica+taladros, de los 3 primeros metros) , Galería de Conexión </t>
    </r>
    <r>
      <rPr>
        <sz val="11"/>
        <color rgb="FFFF0000"/>
        <rFont val="Arial"/>
        <family val="2"/>
      </rPr>
      <t>Vehicular No 2</t>
    </r>
    <r>
      <rPr>
        <sz val="11"/>
        <rFont val="Arial"/>
        <family val="2"/>
      </rPr>
      <t xml:space="preserve"> (3+165) (11+544) con la (Excavación mecanica+taladros, de los 3 primeros metros), la Galería de Conexión </t>
    </r>
    <r>
      <rPr>
        <sz val="11"/>
        <color rgb="FFFF0000"/>
        <rFont val="Arial"/>
        <family val="2"/>
      </rPr>
      <t>Peatonal No 4</t>
    </r>
    <r>
      <rPr>
        <sz val="11"/>
        <rFont val="Arial"/>
        <family val="2"/>
      </rPr>
      <t xml:space="preserve"> (3+645) (12+024) con la (Excavación mecanica+taladros, de los 3 primeros metros) ,  la Galería de Conexión </t>
    </r>
    <r>
      <rPr>
        <sz val="11"/>
        <color rgb="FFFF0000"/>
        <rFont val="Arial"/>
        <family val="2"/>
      </rPr>
      <t xml:space="preserve">Peatonal No 5 </t>
    </r>
    <r>
      <rPr>
        <sz val="11"/>
        <rFont val="Arial"/>
        <family val="2"/>
      </rPr>
      <t xml:space="preserve">(4+050) (12+485) con la (Excavación mecanica+taladros, de los 3 primeros metros) y Galería de Conexión </t>
    </r>
    <r>
      <rPr>
        <sz val="11"/>
        <color rgb="FFFF0000"/>
        <rFont val="Arial"/>
        <family val="2"/>
      </rPr>
      <t xml:space="preserve">Vehicular No 3 </t>
    </r>
    <r>
      <rPr>
        <sz val="11"/>
        <rFont val="Arial"/>
        <family val="2"/>
      </rPr>
      <t xml:space="preserve">(4+445) (12+905) (Excavación mecanica+taladros, de los 3 primeros metros) y la Galería de Conexión </t>
    </r>
    <r>
      <rPr>
        <sz val="11"/>
        <color rgb="FFFF0000"/>
        <rFont val="Arial"/>
        <family val="2"/>
      </rPr>
      <t>Peatonal No 6</t>
    </r>
    <r>
      <rPr>
        <sz val="11"/>
        <rFont val="Arial"/>
        <family val="2"/>
      </rPr>
      <t xml:space="preserve"> (4+940) (13+430) (Excavación mecanica+taladros, de los 3 primeros metros).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el vertimiento se esta realizando por el sistema de drenaje del túnel existente el cual descarga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</si>
  <si>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r>
      <t xml:space="preserve">
En el Portal Santa Fe de Antioquia (PK5+410)-UF3.1B.  </t>
    </r>
    <r>
      <rPr>
        <sz val="11"/>
        <color rgb="FFFF0000"/>
        <rFont val="Arial"/>
        <family val="2"/>
      </rPr>
      <t>El día 04 de Mayo de 2020,en el PK3+420,1</t>
    </r>
    <r>
      <rPr>
        <sz val="11"/>
        <rFont val="Arial"/>
        <family val="2"/>
      </rPr>
      <t xml:space="preserve">,  se ejecutó cambió de sostenimiento de </t>
    </r>
    <r>
      <rPr>
        <sz val="11"/>
        <color rgb="FFFF0000"/>
        <rFont val="Arial"/>
        <family val="2"/>
      </rPr>
      <t>Tipo SA-3, a  SB-3</t>
    </r>
    <r>
      <rPr>
        <sz val="11"/>
        <rFont val="Arial"/>
        <family val="2"/>
      </rPr>
      <t xml:space="preserve">. Por otro lado se continuó con la excavación, en sección completa del túnel principal, por el método de perforación y voladura y perfilado mecánico, en terrenos con sostenimiento </t>
    </r>
    <r>
      <rPr>
        <sz val="11"/>
        <color rgb="FFFF0000"/>
        <rFont val="Arial"/>
        <family val="2"/>
      </rPr>
      <t>Tipo SB-3</t>
    </r>
    <r>
      <rPr>
        <sz val="11"/>
        <rFont val="Arial"/>
        <family val="2"/>
      </rPr>
      <t xml:space="preserve">, en el </t>
    </r>
    <r>
      <rPr>
        <sz val="11"/>
        <color rgb="FFFF0000"/>
        <rFont val="Arial"/>
        <family val="2"/>
      </rPr>
      <t>PK3+242,70; L acumulada=2167,30 m a origen</t>
    </r>
    <r>
      <rPr>
        <sz val="11"/>
        <rFont val="Arial"/>
        <family val="2"/>
      </rPr>
      <t xml:space="preserve">,  para el sellado se instalaron </t>
    </r>
    <r>
      <rPr>
        <sz val="11"/>
        <color rgb="FFFF0000"/>
        <rFont val="Arial"/>
        <family val="2"/>
      </rPr>
      <t>5 cm</t>
    </r>
    <r>
      <rPr>
        <sz val="11"/>
        <rFont val="Arial"/>
        <family val="2"/>
      </rPr>
      <t xml:space="preserve"> de concreto lanzado de 30 MPa (Adicionado con macrofibra estructural de polipropileno 5Kg/m3),  se instalaron bulones expansivos Tipo MIDI, marca Bulteck, en  tres bolillo (1,5m (T) X (2,0m (L) ) de longitud 4m, con placas de reparto de 20mX20m y e= 6mm, y finalmente la instalación de</t>
    </r>
    <r>
      <rPr>
        <sz val="11"/>
        <color rgb="FFFF0000"/>
        <rFont val="Arial"/>
        <family val="2"/>
      </rPr>
      <t xml:space="preserve"> 8 cm</t>
    </r>
    <r>
      <rPr>
        <sz val="11"/>
        <rFont val="Arial"/>
        <family val="2"/>
      </rPr>
      <t xml:space="preserve"> de concreto lanzado de 30 MPa (Adicionado con macro-fibra estructural de polipropileno - 5Kg/m3).
En el  PK4+390, se instaló concreto de 31,5  MPa en el nicho SOS N°1 en terreno tipo SA-3, y en el PK4+450 , se ejecuto la instalación de paraguas de atices para excavación de galería vehicular N°3. Portal Santa Fe; este avance está adelantado, teniendo en cuenta el programa de obra actualizado, el cual contempla el  inicio de excavación, el día </t>
    </r>
    <r>
      <rPr>
        <sz val="11"/>
        <color rgb="FFFF0000"/>
        <rFont val="Arial"/>
        <family val="2"/>
      </rPr>
      <t>12 de marzo de 2021</t>
    </r>
    <r>
      <rPr>
        <sz val="11"/>
        <rFont val="Arial"/>
        <family val="2"/>
      </rPr>
      <t xml:space="preserve">.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además del mantenimiento permanente que se le debe ejecutar a la rasante actual; ya que ésta presenta baches llenos de agua y desniveles pronunciados. El concesionario </t>
    </r>
    <r>
      <rPr>
        <sz val="11"/>
        <color rgb="FFFF0000"/>
        <rFont val="Arial"/>
        <family val="2"/>
      </rPr>
      <t xml:space="preserve">relanzó concreto en los "PATEROS"  en PK4+460 a PK4+430 que estaban con escaso concreto de sostenimiento; a la fecha del presente informe, falta relanzar desde el PK3+780 hasta el frente actual.
</t>
    </r>
  </si>
  <si>
    <t>PK2+683,6 - UF3.1B - Retiro de material de rezaga, excavación túnel principal, sección sostenimiento tipo SA-3. Portal Medellín.</t>
  </si>
  <si>
    <t>PK2+709,9 - UF3.1B - Se restringe el ingreso al túnel por cargue y voladura, sección sostenimiento tipo SA-3. Portal Medellín.</t>
  </si>
  <si>
    <t>PK 2+350 - UF3.1B - Pateros sin lanzado de concreto, excavación túnel principal, sección sostenimiento tipo SA-3. Portal Medellín.</t>
  </si>
  <si>
    <t>PK2+725,9 - UF3.1B - Retiro de material de rezaga, excavación túnel principal, sección sostenimiento tipo SA-3. Portal Medellín.</t>
  </si>
  <si>
    <t>PK 2+725,9 - UF3.1B - Replanteo topográfico de sección, excavación túnel principal, sección sostenimiento tipo SA-3. Portal Medellín.</t>
  </si>
  <si>
    <t>PK0+804 - UF3.1A - Se restringe el ingreso al túnel por cargue y voladura, excavación túnel principal, sección sostenimiento tipo SA-3. Portal Medellín.</t>
  </si>
  <si>
    <t>PK2+710 - UF3.1B - La rasante presenta desniveles pronunciados y encharcamientos. Portal Medellín.</t>
  </si>
  <si>
    <t>PK2+730,2 - UF3.1B - Retiro de material de rezaga, excavación túnel principal, sección sostenimiento tipo SA-3. Portal Medellín.</t>
  </si>
  <si>
    <t>PK 3+269,2 - UF3.1B - Replanteo topográfico de sección, excavación túnel principal, sección sostenimiento tipo SB-3. Portal Santa Fe.</t>
  </si>
  <si>
    <t>PK3+750 - UF3.1B - Pateros con escaso concreto de sostenimiento. Portal Santa Fe.</t>
  </si>
  <si>
    <t>PK 3+261,2 - UF3.1B - Retiro de material de rezaga, excavación túnel principal, sección sostenimiento tipo SB-3. Portal Santa Fe.</t>
  </si>
  <si>
    <t>PK5+410- UF3.1B - Acopio temporal de material de rezaga. Portal Santa Fe.</t>
  </si>
  <si>
    <t>PK5+410- UF3.1B - Se restringe el ingreso por cargue y voladura, excavación túnel principal, sección sostenimiento tipo SB-3. Portal Santa Fe.</t>
  </si>
  <si>
    <t>PK3+250 - UF3.1B - Pernos con escaso recubrimiento de concreto instalados en roca expuesta, sección sostenimiento SB-3. Portal Santa Fe.</t>
  </si>
  <si>
    <t>PK 3+242,7 - UF3.1B - Perforación para instalación de anillo de pernos y montaje de carga explosiva, excavación túnel principal, sección sostenimiento tipo SB-3. Portal Santa Fe.</t>
  </si>
  <si>
    <t xml:space="preserve">En la UF 1: El concesionario en este periodo ejecuto las siguientes actividades: En recorrido de inspección de interventoría, se  evidenció que el concesionario continuó actividades en el PK14+180 UF1 Act 25, con el traslado de  transformadores e instalación de cable cubierto compacto 266,8, red de energía, en el PK14+500 a 14+900 UF1 Act 26, con la   Excavación sustitución de rieles existentes, por postes de 14 m y excavación para retenidas y en el PK14+500 a 14+900 UF1 ACT 26, con la incada postes de 14m (3und) y 12m (2und), redes eléctricas.
Avance a la fecha: Redes electricas:76% - Redes alumbrado público: 65% y Telecomunicaciones 75%.
En la UF3: El concesionario en este periodo ejecuto las siguientes actividades:  En recorrido de inspección de interventoría, se  evidenció que el concesionario, no adelantó actividades en este frente de obra.
Avance a la fecha: Redes electricas:75% - Redes alumbrado público: 60% y Telecomunicaciones 70%.
En recorrido de obra, del pasado 09 de junio de 2020, se le solicito nuevamente, al jefe de redes del concesionario, la lista de chequeo de los sitios por intervenir de las UF1 y UF3, el jefe de redes del concesionario informo que la proyección la entregaría próximamente. a la fecha del presente informe no se ha entregado  ninguna información.  </t>
  </si>
  <si>
    <r>
      <rPr>
        <b/>
        <sz val="11"/>
        <rFont val="Arial"/>
        <family val="2"/>
      </rPr>
      <t>En la UF 1 :</t>
    </r>
    <r>
      <rPr>
        <sz val="11"/>
        <rFont val="Arial"/>
        <family val="2"/>
      </rPr>
      <t xml:space="preserve"> En el periodo informado,  En recorrido de inspección de interventoría, se evidenció que el concesionario continuó actividades en el PK18+000, sector Palmeras. Cruce de vía, instalación tuberías Novafort 10" y 6" X Tub 75 mm(2), 90mm (1) 35mm(1).PK18+100y en el Sector Palmeras 2, con el traslado de  redes de acueducto de diámetro 75 mm, Polietileno.</t>
    </r>
  </si>
  <si>
    <r>
      <rPr>
        <b/>
        <sz val="10"/>
        <rFont val="Calibri"/>
        <family val="2"/>
        <scheme val="minor"/>
      </rPr>
      <t>PK14+180 UF1 Act 25.</t>
    </r>
    <r>
      <rPr>
        <sz val="10"/>
        <rFont val="Calibri"/>
        <family val="2"/>
        <scheme val="minor"/>
      </rPr>
      <t xml:space="preserve"> Traslado de  transformadores e instalación de cable cubierto compacto 266,8, red de energía. </t>
    </r>
  </si>
  <si>
    <r>
      <rPr>
        <b/>
        <sz val="10"/>
        <rFont val="Calibri"/>
        <family val="2"/>
        <scheme val="minor"/>
      </rPr>
      <t xml:space="preserve">PK14+500 a 14+900 UF1 ACT 26. </t>
    </r>
    <r>
      <rPr>
        <sz val="10"/>
        <rFont val="Calibri"/>
        <family val="2"/>
        <scheme val="minor"/>
      </rPr>
      <t xml:space="preserve"> Excavación sustitución de rieles existentes, por postes de 14 m y excavación para retenidas.</t>
    </r>
  </si>
  <si>
    <r>
      <rPr>
        <b/>
        <sz val="10"/>
        <rFont val="Calibri"/>
        <family val="2"/>
        <scheme val="minor"/>
      </rPr>
      <t>PK14+500 a 14+900 UF1 ACT 26.</t>
    </r>
    <r>
      <rPr>
        <sz val="10"/>
        <rFont val="Calibri"/>
        <family val="2"/>
        <scheme val="minor"/>
      </rPr>
      <t xml:space="preserve">  Excavación sustitución de rieles existentes, por postes de 14 m y excavación para retenidas.</t>
    </r>
  </si>
  <si>
    <r>
      <rPr>
        <b/>
        <sz val="10"/>
        <rFont val="Calibri"/>
        <family val="2"/>
        <scheme val="minor"/>
      </rPr>
      <t>PK14+500 a 14+900 UF1 ACT 26.</t>
    </r>
    <r>
      <rPr>
        <sz val="10"/>
        <rFont val="Calibri"/>
        <family val="2"/>
        <scheme val="minor"/>
      </rPr>
      <t xml:space="preserve">  Incada postes de 14m (3und) y 12m (2und), redes eléctricas</t>
    </r>
  </si>
  <si>
    <r>
      <rPr>
        <b/>
        <sz val="10"/>
        <rFont val="Calibri"/>
        <family val="2"/>
        <scheme val="minor"/>
      </rPr>
      <t>PK14+876/15+200 UF1 Act 26.</t>
    </r>
    <r>
      <rPr>
        <sz val="10"/>
        <rFont val="Calibri"/>
        <family val="2"/>
        <scheme val="minor"/>
      </rPr>
      <t xml:space="preserve"> Instalación de cable cubierto compacto 266,8, red de energía. </t>
    </r>
  </si>
  <si>
    <r>
      <rPr>
        <b/>
        <sz val="10"/>
        <rFont val="Calibri"/>
        <family val="2"/>
        <scheme val="minor"/>
      </rPr>
      <t xml:space="preserve">PK18+000 </t>
    </r>
    <r>
      <rPr>
        <sz val="10"/>
        <rFont val="Calibri"/>
        <family val="2"/>
        <scheme val="minor"/>
      </rPr>
      <t>Sector Palmeras. Cruce de vía, instalación tuberías Novafort 10" y 6" X Tub 75 mm(2), 90mm (1) 35mm(1).</t>
    </r>
  </si>
  <si>
    <r>
      <rPr>
        <b/>
        <sz val="10"/>
        <rFont val="Calibri"/>
        <family val="2"/>
        <scheme val="minor"/>
      </rPr>
      <t xml:space="preserve">PK18+100 </t>
    </r>
    <r>
      <rPr>
        <sz val="10"/>
        <rFont val="Calibri"/>
        <family val="2"/>
        <scheme val="minor"/>
      </rPr>
      <t>Sector Palmeras. Instalación tuberías tub 75 mm(2), 90mm 35mm, polietileno.</t>
    </r>
  </si>
  <si>
    <r>
      <rPr>
        <b/>
        <sz val="11"/>
        <rFont val="Calibri"/>
        <family val="2"/>
        <scheme val="minor"/>
      </rPr>
      <t xml:space="preserve">PK 19+300 ACT 34  </t>
    </r>
    <r>
      <rPr>
        <sz val="11"/>
        <rFont val="Calibri"/>
        <family val="2"/>
        <scheme val="minor"/>
      </rPr>
      <t>Construcción de cajas de inpección Norma EPM e instalación de tubería conduit D=6", sector Ciudadela Premium.  San Jerónimo. Inactivo.</t>
    </r>
  </si>
  <si>
    <r>
      <rPr>
        <b/>
        <sz val="11"/>
        <rFont val="Calibri"/>
        <family val="2"/>
        <scheme val="minor"/>
      </rPr>
      <t>PK25+200</t>
    </r>
    <r>
      <rPr>
        <sz val="11"/>
        <rFont val="Calibri"/>
        <family val="2"/>
        <scheme val="minor"/>
      </rPr>
      <t xml:space="preserve"> Actividad de excavación e instalación de tubería PVC D=10" y una  red de 90 mm polietileno sector Vlla del Marqués.</t>
    </r>
  </si>
  <si>
    <r>
      <rPr>
        <b/>
        <sz val="11"/>
        <color theme="1"/>
        <rFont val="Calibri"/>
        <family val="2"/>
        <scheme val="minor"/>
      </rPr>
      <t>PK25+200</t>
    </r>
    <r>
      <rPr>
        <sz val="11"/>
        <color theme="1"/>
        <rFont val="Calibri"/>
        <family val="2"/>
        <scheme val="minor"/>
      </rPr>
      <t xml:space="preserve"> Actividad de excavación e instalación de tubería PVC D=10" y una red de 90 mm polietileno sector Vlla del Marqués.</t>
    </r>
  </si>
  <si>
    <t xml:space="preserve">4.2 y 2.1 </t>
  </si>
  <si>
    <t xml:space="preserve">Acompañamiento visita Corantioquia de seguimiento a la ejecución de medidas de rescate y reubicación de epifitas y brinzales en los predios Curumé y el Cairo exigidas en las Resoluciones 2420, 2115 y 1244 </t>
  </si>
  <si>
    <t>ÉPSILON 4G, Corantioquia, DEVIMAR y Consorcio Mar 1</t>
  </si>
  <si>
    <t>UF 1</t>
  </si>
  <si>
    <t>Seguimiento PMA UF1
1. inventario de ocupaciones de cauce activas, finalizadas y en proceso
2. Inventario de taludes intervenidos activos, finalizados y en pro+D62+D59:R60+D59:R59+D59:T59+D62+D59:R60+D59:U59</t>
  </si>
  <si>
    <t>Revisión formato de trámites ambientales de los proyectos de gestión ANI, elaborado por el Concesionario y enviado a la Interventoría y la ANI.</t>
  </si>
  <si>
    <t>Visita de seguimiento ejecución de medidas de manejo ambiental en las obras de cruce de cauces que se han ejecutado en las Q. San Juana I y San Juana II.</t>
  </si>
  <si>
    <t>ÉPSILON 4G, Consorcio Mar 1</t>
  </si>
  <si>
    <t>Elaboración y entrega de informe semanal número 243</t>
  </si>
  <si>
    <t>Elaboración informe mensual #56 Periodo de Mayo de 2020</t>
  </si>
  <si>
    <t>del 04-06-20 al 09-06-20</t>
  </si>
  <si>
    <t>Jornada de trabajo Conjunta Concesionario - Interventoría donde se llevo a cabo la Revisión de las observaciones generadas por la Interventoría al informe de cierre del Subtramo UF3.1C</t>
  </si>
  <si>
    <t xml:space="preserve">Envió comunicados:
EPS4G-0533-20 enviado al Concesionario de forma virtual el 02-06-20 Respuesta D0931 "Alcance documento D1136 Verificación Subsector 3,1C de la UF3"
EPS4G-0536-20 enviado a DEVIMAR virtualmente el 02-06-20 "Requerimiento protocolo de Bioseguridad"
EPS4G-0532-20 radicado en Corantioquia virtualmente el 03-06-20 Solicitud concepto obligaciones exigidas en los acuerdos de sustracción de reserva ribereña del río cauca 525 y 562 y el acuerdo de sustracción del DMI Divisoria Valle de Aburra - Rio Cauca .
EPS4G-0537-20 radicado en ANI virtualmente el 03-06-20 Solicitud periodo de cura reintegro afectación subcuenta por cobro de actividades asociadas a la ejecución del Plan de Inversión del 1%
EPS4G-0538-20 radicado en ANI virtualmente el 03-06-20 Alcance comunicado EPS4G-0471-20 relacionado con solicitud periodo de Cura relacionado con solicitud de información para seguimiento de movimiento en masa presentado en la ZODME la Cueva 
EPS4G-0573-20 radicado en ANI virtualmente el 09-06-20 Informe de acompañamiento visita de seguimiento Corantioquia verificación estado de obligaciones relacionadas con la ejecución en los predios H. Curumé y H. el Cairo  de las medidas de rescate y reubicación de epifitas y brinzales de las Resoluciones 2115, 2240 y 1244 </t>
  </si>
  <si>
    <t xml:space="preserve">Seguimiento PMA (verificación implementación medidas de manejo de concretos, residuos, limpieza de cunetas,, captación)
Diligenciamiento registro fotográfico </t>
  </si>
  <si>
    <t>Seguimiento PMA, verificación implementación medidas de manejo de concretos, residuos, limpieza de cunetas, emisiones, residuos y diligenciamiento registro fotográfico.</t>
  </si>
  <si>
    <r>
      <t xml:space="preserve">1. ÁREA AMBIENTAL:
CONCLUSIONES:
</t>
    </r>
    <r>
      <rPr>
        <sz val="11"/>
        <color theme="1"/>
        <rFont val="Arial"/>
        <family val="2"/>
      </rPr>
      <t>- Continua pendiente por Corantioquia concepto que defina el trámite de solicitud de permisos de ocupación de cauce realizado por el Concesionario para las obras de Rehabilitación de la UF4.2 ubicadas en los PK10+850, PK44+900, PK13+800, PK26+400 y PK44+100, las cuales fueron verificadas por la autoridad el 01 de agosto de 2019, según radicado 160HX-COE1912-42119 del 06-12-19.
-Continua pendiente aprobación de los planes de rehabilitación ecológica asociados a los permisos de LVN 
-El Proyecto Autopistas al Mar 1 no cuenta con procesos sancionatorios, a la fecha continua con la ejecución de las medidas ambientales y de seguimiento y monitoreo
-Se realizó entrega del informe mensual ambiental de interventoría # 56 para el periodo evaluado.</t>
    </r>
    <r>
      <rPr>
        <b/>
        <sz val="11"/>
        <color theme="1"/>
        <rFont val="Arial"/>
        <family val="2"/>
      </rPr>
      <t xml:space="preserve">
RECOMENDACIONES,
</t>
    </r>
    <r>
      <rPr>
        <sz val="11"/>
        <color theme="1"/>
        <rFont val="Arial"/>
        <family val="2"/>
      </rPr>
      <t xml:space="preserve">
•-A la ANI apoyar la gestión ante MADS y Corantioquia para agilizar el trámite de evaluación de los Planes de Compensación radicados por DEVIMAR ante las autoridades para evaluación y aprobación.
- A la ANI apoyar en la Gestión de la respuesta de la solicitud de concepto de las obligaciones de los acuerdos 525, 552 y 562enviada con comunicado EPS4G-0573-20 radicado en ANI virtualmente el 09-06-20
</t>
    </r>
    <r>
      <rPr>
        <b/>
        <sz val="11"/>
        <color theme="1"/>
        <rFont val="Arial"/>
        <family val="2"/>
      </rPr>
      <t xml:space="preserve">2. ÁREA PUENTES:
- </t>
    </r>
    <r>
      <rPr>
        <sz val="11"/>
        <color theme="1"/>
        <rFont val="Arial"/>
        <family val="2"/>
      </rPr>
      <t>Las actividasdes resaltadas en rojo, son las que se realizaron esta semana en los puentes que están activos.</t>
    </r>
  </si>
  <si>
    <t>Acompañamiento visita CORANTIOQUIA de seguimiento a la ejecución de medidas de rescate y reubicación de epífitas brízales en los predios Curumé y el Cairo en las resoluciones 2420, 2115 y 1244.</t>
  </si>
  <si>
    <r>
      <rPr>
        <b/>
        <sz val="11"/>
        <color theme="1"/>
        <rFont val="Calibri"/>
        <family val="2"/>
        <scheme val="minor"/>
      </rPr>
      <t xml:space="preserve">PMF-01, PMF10, PMF-02
</t>
    </r>
    <r>
      <rPr>
        <sz val="11"/>
        <color theme="1"/>
        <rFont val="Calibri"/>
        <family val="2"/>
        <scheme val="minor"/>
      </rPr>
      <t xml:space="preserve">PK 22+100 D Construcción obra de drenaje para manejo captación y conducción de las aguas superficiales 
Box coulvert ZODME 15 (Imágenes 15 y 16), Mantenimiento obras de drenaje </t>
    </r>
  </si>
  <si>
    <r>
      <rPr>
        <b/>
        <sz val="11"/>
        <rFont val="Calibri"/>
        <family val="2"/>
        <scheme val="minor"/>
      </rPr>
      <t>PMF-01 y PMF10</t>
    </r>
    <r>
      <rPr>
        <sz val="11"/>
        <rFont val="Calibri"/>
        <family val="2"/>
        <scheme val="minor"/>
      </rPr>
      <t xml:space="preserve">
</t>
    </r>
    <r>
      <rPr>
        <b/>
        <sz val="11"/>
        <rFont val="Calibri"/>
        <family val="2"/>
        <scheme val="minor"/>
      </rPr>
      <t>PK 22+500 CI (Imagen 17), ZODME 15 (imagen 18) y PK 19+ 400 (imagen 19 y 20)</t>
    </r>
    <r>
      <rPr>
        <sz val="11"/>
        <rFont val="Calibri"/>
        <family val="2"/>
        <scheme val="minor"/>
      </rPr>
      <t xml:space="preserve">: Dentro de las actividades planteadas por el concesionario en cuanto la Implementación de obras de protección de taludes, el concesionario realiza la estabilización del talud con concreto lanzado y drenes.
Se realizan actividades de monitoreo de taludes 
</t>
    </r>
  </si>
  <si>
    <t xml:space="preserve">PK 20+700  CD (Imagen 23) y  PK 22+700 (Imagen 24) , Para el manejo de aguas residuales domésticas el concesionario dispone de unidades sanitarias, a las cuales se le realiza el mantenimiento periódico de estas unidades a cargo de la empresa STAP ANTIOQUIA S.A.S.
PK 21+700 (Imagen 25) y PK 20 +700 CD (Imagen 26) Los frentes de obra objeto de visita cuentan con contenedores claramente identificados y rotulados.
PK 20 +700 CD (Imagen 27) y PK 21+700 CD (Imagen 28) el concesionario realiza el montaje de estructuras cerradas para el almacenamiento de sustancias químicas.
</t>
  </si>
  <si>
    <r>
      <rPr>
        <b/>
        <sz val="11"/>
        <color theme="1"/>
        <rFont val="Calibri"/>
        <family val="2"/>
        <scheme val="minor"/>
      </rPr>
      <t>PMF- 09</t>
    </r>
    <r>
      <rPr>
        <sz val="11"/>
        <color theme="1"/>
        <rFont val="Calibri"/>
        <family val="2"/>
        <scheme val="minor"/>
      </rPr>
      <t xml:space="preserve">
</t>
    </r>
    <r>
      <rPr>
        <b/>
        <sz val="11"/>
        <color theme="1"/>
        <rFont val="Calibri"/>
        <family val="2"/>
        <scheme val="minor"/>
      </rPr>
      <t xml:space="preserve">PK 18+400 CI (Imagen 29  y 30) </t>
    </r>
    <r>
      <rPr>
        <sz val="11"/>
        <color theme="1"/>
        <rFont val="Calibri"/>
        <family val="2"/>
        <scheme val="minor"/>
      </rPr>
      <t xml:space="preserve"> box coulvert , esta obra de ocupación de cauce garantiza el discurrir de las aguas pasantes además de la conectividad del recurso entre los puntos de inicio y final de la obra de drenaje.
</t>
    </r>
  </si>
  <si>
    <t xml:space="preserve">PK 22+700  CD, el concesionario dispone de sitios temporales de acopio de los diferentes materiales de construcción, se encuentran debidamente señalizados y no obstaculizan el buen funcionamiento del frente de obra
</t>
  </si>
  <si>
    <t xml:space="preserve">PK  23+ 900CD, El concesionario realiza actividades de humectación de vías y carpado de vehículos
</t>
  </si>
  <si>
    <r>
      <rPr>
        <b/>
        <sz val="11"/>
        <rFont val="Calibri"/>
        <family val="2"/>
        <scheme val="minor"/>
      </rPr>
      <t>PMB-09</t>
    </r>
    <r>
      <rPr>
        <sz val="11"/>
        <rFont val="Calibri"/>
        <family val="2"/>
        <scheme val="minor"/>
      </rPr>
      <t xml:space="preserve">
</t>
    </r>
    <r>
      <rPr>
        <b/>
        <sz val="11"/>
        <rFont val="Calibri"/>
        <family val="2"/>
        <scheme val="minor"/>
      </rPr>
      <t>PK 8+000 CI y PK 7+500 CI (imágenes 1 y 2)</t>
    </r>
    <r>
      <rPr>
        <sz val="11"/>
        <rFont val="Calibri"/>
        <family val="2"/>
        <scheme val="minor"/>
      </rPr>
      <t xml:space="preserve">
el concesionario realiza el montaje de estructuras cerradas para el almacenamiento de sustancias químicas.
</t>
    </r>
  </si>
  <si>
    <r>
      <rPr>
        <b/>
        <sz val="11"/>
        <rFont val="Calibri"/>
        <family val="2"/>
        <scheme val="minor"/>
      </rPr>
      <t xml:space="preserve">PMF-01, PMF- 02, PMF-03 </t>
    </r>
    <r>
      <rPr>
        <sz val="11"/>
        <rFont val="Calibri"/>
        <family val="2"/>
        <scheme val="minor"/>
      </rPr>
      <t xml:space="preserve">
</t>
    </r>
    <r>
      <rPr>
        <b/>
        <sz val="11"/>
        <rFont val="Calibri"/>
        <family val="2"/>
        <scheme val="minor"/>
      </rPr>
      <t>PK 10+00 CI (Imágenes 3 a 6)</t>
    </r>
    <r>
      <rPr>
        <sz val="11"/>
        <rFont val="Calibri"/>
        <family val="2"/>
        <scheme val="minor"/>
      </rPr>
      <t xml:space="preserve">, El concesionario realiza la construcción canales acoplado a estructuras disipadoras de energía, con el fin de captar, conducir y evacuar de manera eficiente las aguas de escorrentía.
</t>
    </r>
    <r>
      <rPr>
        <b/>
        <sz val="11"/>
        <rFont val="Calibri"/>
        <family val="2"/>
        <scheme val="minor"/>
      </rPr>
      <t xml:space="preserve"> </t>
    </r>
    <r>
      <rPr>
        <sz val="11"/>
        <rFont val="Calibri"/>
        <family val="2"/>
        <scheme val="minor"/>
      </rPr>
      <t>En los puntos indicados el concesionario realiza la construcción de canales para evacuar de manera eficiente las aguas de escorrentía.</t>
    </r>
  </si>
  <si>
    <r>
      <rPr>
        <b/>
        <sz val="11"/>
        <rFont val="Calibri"/>
        <family val="2"/>
        <scheme val="minor"/>
      </rPr>
      <t>PMF-10
PK 10+00 CI (Imagen 7)</t>
    </r>
    <r>
      <rPr>
        <sz val="11"/>
        <rFont val="Calibri"/>
        <family val="2"/>
        <scheme val="minor"/>
      </rPr>
      <t xml:space="preserve"> y </t>
    </r>
    <r>
      <rPr>
        <b/>
        <sz val="11"/>
        <rFont val="Calibri"/>
        <family val="2"/>
        <scheme val="minor"/>
      </rPr>
      <t>PK 5+400 CI (Imagen 8)</t>
    </r>
    <r>
      <rPr>
        <sz val="11"/>
        <rFont val="Calibri"/>
        <family val="2"/>
        <scheme val="minor"/>
      </rPr>
      <t xml:space="preserve"> , los frentes de obra objeto de visita cuentan con contenedores claramente identificados y rotulados.</t>
    </r>
  </si>
  <si>
    <r>
      <rPr>
        <b/>
        <sz val="11"/>
        <rFont val="Calibri"/>
        <family val="2"/>
        <scheme val="minor"/>
      </rPr>
      <t>PMF-9</t>
    </r>
    <r>
      <rPr>
        <sz val="11"/>
        <rFont val="Calibri"/>
        <family val="2"/>
        <scheme val="minor"/>
      </rPr>
      <t xml:space="preserve">
</t>
    </r>
    <r>
      <rPr>
        <b/>
        <sz val="11"/>
        <rFont val="Calibri"/>
        <family val="2"/>
        <scheme val="minor"/>
      </rPr>
      <t>Peaje UF3 (Imágenes 9 y 10)</t>
    </r>
    <r>
      <rPr>
        <sz val="11"/>
        <rFont val="Calibri"/>
        <family val="2"/>
        <scheme val="minor"/>
      </rPr>
      <t xml:space="preserve"> y  </t>
    </r>
    <r>
      <rPr>
        <b/>
        <sz val="11"/>
        <rFont val="Calibri"/>
        <family val="2"/>
        <scheme val="minor"/>
      </rPr>
      <t>PK 5+400 CI (Imagen 15)</t>
    </r>
    <r>
      <rPr>
        <sz val="11"/>
        <rFont val="Calibri"/>
        <family val="2"/>
        <scheme val="minor"/>
      </rPr>
      <t xml:space="preserve">,  Para el manejo de aguas residuales domésticas el concesionario dispone de unidades sanitarias, a las cuales se le realiza el mantenimiento periódico de estas unidades a cargo de la empresa STAP ANTIOQUIA S.A.S.
El concesionario realiza la desinfección de baños de acuerdo con las actividades propuestas en el documento de la empresa Consorcio Mar 1, con Titulo "Consideraciones de Bioseguridad ante el COVID-19"
</t>
    </r>
  </si>
  <si>
    <r>
      <rPr>
        <b/>
        <sz val="11"/>
        <rFont val="Calibri"/>
        <family val="2"/>
        <scheme val="minor"/>
      </rPr>
      <t>PMF-1 
PK 4+700 (Imagen 17)</t>
    </r>
    <r>
      <rPr>
        <sz val="11"/>
        <rFont val="Calibri"/>
        <family val="2"/>
        <scheme val="minor"/>
      </rPr>
      <t xml:space="preserve">, </t>
    </r>
    <r>
      <rPr>
        <b/>
        <sz val="11"/>
        <rFont val="Calibri"/>
        <family val="2"/>
        <scheme val="minor"/>
      </rPr>
      <t>PK 0+900 CI (Imagen 18)</t>
    </r>
    <r>
      <rPr>
        <sz val="11"/>
        <rFont val="Calibri"/>
        <family val="2"/>
        <scheme val="minor"/>
      </rPr>
      <t xml:space="preserve">, </t>
    </r>
    <r>
      <rPr>
        <b/>
        <sz val="11"/>
        <rFont val="Calibri"/>
        <family val="2"/>
        <scheme val="minor"/>
      </rPr>
      <t>PK 0+800 CI (Imagen 19)</t>
    </r>
    <r>
      <rPr>
        <sz val="11"/>
        <rFont val="Calibri"/>
        <family val="2"/>
        <scheme val="minor"/>
      </rPr>
      <t xml:space="preserve"> y  </t>
    </r>
    <r>
      <rPr>
        <b/>
        <sz val="11"/>
        <rFont val="Calibri"/>
        <family val="2"/>
        <scheme val="minor"/>
      </rPr>
      <t xml:space="preserve">PK 17+600CD (Imagen 20) </t>
    </r>
    <r>
      <rPr>
        <sz val="11"/>
        <rFont val="Calibri"/>
        <family val="2"/>
        <scheme val="minor"/>
      </rPr>
      <t xml:space="preserve">Dentro de las actividades planteadas por el concesionario en cuanto la Implementación de obras de protección de taludes, el concesionario ha realizado la siembra de pastos que ayudan a controlar diferentes factores que influyen en la inestabilidad de los taludes, ya que permiten el aislamiento del suelo de las fuerzas de tracción que genera el flujo de agua de escorrentía, adicional a esta actividad se muestra la construcción obras de protección como concreto lanzado. 
</t>
    </r>
  </si>
  <si>
    <r>
      <rPr>
        <b/>
        <sz val="11"/>
        <rFont val="Calibri"/>
        <family val="2"/>
        <scheme val="minor"/>
      </rPr>
      <t>PMF-04
PK 7+500 CI</t>
    </r>
    <r>
      <rPr>
        <sz val="11"/>
        <rFont val="Calibri"/>
        <family val="2"/>
        <scheme val="minor"/>
      </rPr>
      <t xml:space="preserve"> </t>
    </r>
    <r>
      <rPr>
        <b/>
        <sz val="11"/>
        <rFont val="Calibri"/>
        <family val="2"/>
        <scheme val="minor"/>
      </rPr>
      <t>(Imágenes 21 y 22)</t>
    </r>
    <r>
      <rPr>
        <sz val="11"/>
        <rFont val="Calibri"/>
        <family val="2"/>
        <scheme val="minor"/>
      </rPr>
      <t xml:space="preserve"> y </t>
    </r>
    <r>
      <rPr>
        <b/>
        <sz val="11"/>
        <rFont val="Calibri"/>
        <family val="2"/>
        <scheme val="minor"/>
      </rPr>
      <t>PK 5+400 CI (Imágenes 23 y 24I)</t>
    </r>
    <r>
      <rPr>
        <sz val="11"/>
        <rFont val="Calibri"/>
        <family val="2"/>
        <scheme val="minor"/>
      </rPr>
      <t>: el concesionario dispone de sitios temporales de acopio de materiales necesario para el desarrollo de las actividades constructivas, los cuales se encuentran debidamente señalizados y no obstaculizan el buen funcionamiento del frente de obra.</t>
    </r>
  </si>
  <si>
    <t xml:space="preserve">Visita de seguimiento ejecución de medidas de manejo ambiental en las obras de ocupación de cauce, llevadas acabo en la quebrada la San Juana y San Juana II
Foto 26 Estado recurperación vegetación zona de intervevención construcción puente 
Foto 28 Color recurso hídrico del cauce aguas arriba del punto de ocupación de cauce 
Foto 25 Color recurso hídrico del cauce aguas abajo del punto de ocupación de cauce, no se evidencia afectación del lecho drenante </t>
  </si>
  <si>
    <t>4/06/2020-10/06/2020</t>
  </si>
  <si>
    <t>INFORME MENSUAL DE GESTIÓN PREDIAL MES MAYO-2020</t>
  </si>
  <si>
    <t>Elaboración del Informe de Gestión Predial Mes Mayo de 2020</t>
  </si>
  <si>
    <t>4/06/2020-6/06/2020</t>
  </si>
  <si>
    <t>COMITÉ PREDIAL No.4</t>
  </si>
  <si>
    <t>Evaluación de avance de gestión del predio MAR1_UF3_001, Análisis de adición de áreas para los predios MAR1_UF2_134A y MAR1_UF2_134B, y revisión sobre el acceso al predio MAR1_UF1_108.</t>
  </si>
  <si>
    <t>ENVÍO OFICIO EPS4G-0561-20 EN RESPUESTA A LOS OFICIOS 02-01-20200529001566 INFORME DE GESTIÓN PREDIAL MES DE MAYO DE 2020 Y 02-01-20200519001478 INSUMOS PREDIALES.</t>
  </si>
  <si>
    <t>Análisis y revisión de cada uno de los insumos presentados en el informe de gestión predial correspondiente al mes de mayo - 2020, y a los insumos enviados en el oficio 02-01-20200519001478</t>
  </si>
  <si>
    <t>UF1 Y UF2</t>
  </si>
  <si>
    <t>REMISORIO 181 CONCEPTO DE LA INTERVENTORÍA FRENTE A LA SOLICITUD DEL CONCESIONARIO A 19° Y 20° COMITÉ DE PREVIA APROBACIÓN SEGÚN OFICIOS 02-01-20200528001557 (RADICADO ANI 2020-409-046582-2 DE FECHA 28/05/2020) Y 02-01-20200610001585 (RADFICADO ANI 2020-409-047607-2 DE FECHA 1/06/2020)</t>
  </si>
  <si>
    <t xml:space="preserve">La Interventoría emité concepto respecto a los Predios que pretende llevar el Concesionario a DECIMO NOVENO (19°) y VIGESIMO Comité de Previa Aprobación de Aportes. </t>
  </si>
  <si>
    <t>ENVÍO OFICIO EPS4G-0571-20 EN RESPUESTA AL OFICIO 02-01-20200526001532</t>
  </si>
  <si>
    <t>La Interventoría dejó en observación la modificación al Avalúo del Predio MAR1_UF2_145</t>
  </si>
  <si>
    <r>
      <rPr>
        <sz val="10"/>
        <color theme="1"/>
        <rFont val="Arial"/>
        <family val="2"/>
      </rPr>
      <t>Periodo</t>
    </r>
    <r>
      <rPr>
        <b/>
        <sz val="10"/>
        <color theme="1"/>
        <rFont val="Arial"/>
        <family val="2"/>
      </rPr>
      <t xml:space="preserve">: </t>
    </r>
    <r>
      <rPr>
        <sz val="10"/>
        <color theme="1"/>
        <rFont val="Calibri"/>
        <family val="2"/>
        <scheme val="minor"/>
      </rPr>
      <t>Del 4 al 10 de junio de 2020</t>
    </r>
  </si>
  <si>
    <t>Del 04/06/20
al 10/06/20</t>
  </si>
  <si>
    <t>ENTREGA DE RESULTADOS DE CBR EN SUBRASANTE PARA INSTALACION DE CAPSA GRANULARES</t>
  </si>
  <si>
    <t>D-02-01-20200602001605</t>
  </si>
  <si>
    <t>ALCANCE A LOS COMUNICADOS D-02-01-20200520-01503 Y D-02-01-20200527-01548 REFERENTE A LA MODIFICACION DE DISEÑO GEOMETRICO DE LA UF 1 Y 2,1 ENTREGA DE ANALISIS PREDIAL</t>
  </si>
  <si>
    <t>D-02-01-20200603001611</t>
  </si>
  <si>
    <t>RESPUESTA A COMUNICACIÓN EPS4G-0398-20 REFERENTE A LA ENTREGA DEL DISEÑO ESTRUCTURAL DEL PUENTE 072 K9+400 UF1</t>
  </si>
  <si>
    <t>D-02-01-20200602001606</t>
  </si>
  <si>
    <t>RESPUESTA A COMUNICACIÓN EPS4G-0401-20 REFERENTE A LA ENTREGA DEL DISEÑO ESTRUCTURAL DEL PUENTE 067 K9+500 UF1</t>
  </si>
  <si>
    <t>D-02-01-20200611001667</t>
  </si>
  <si>
    <t>RESPUESTA A COMUNICACIÓN EPS4G-0399-20 REFERENTE A LA ENTREGA DEL DISEÑO ESTRUCTURAL DEL PUENTE 066 K21+700 UF2,1</t>
  </si>
  <si>
    <t>D-02-01-20200611001668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</si>
</sst>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C0A]d\ &quot;de&quot;\ mmmm\ &quot;de&quot;\ yyyy;@"/>
    <numFmt numFmtId="176" formatCode="&quot;$&quot;#,##0.00_);[Red]\(&quot;$&quot;#,##0.00\)"/>
    <numFmt numFmtId="177" formatCode="[$-C0A]mmmm\-yy;@"/>
    <numFmt numFmtId="178" formatCode="_(* #,##0.00_);_(* \(#,##0.00\);_(* &quot;-&quot;??_);_(@_)"/>
    <numFmt numFmtId="179" formatCode="[$-409]d\-mmm\-yy;@"/>
    <numFmt numFmtId="180" formatCode="_(&quot;$&quot;* #,##0.00_);_(&quot;$&quot;* \(#,##0.00\);_(&quot;$&quot;* &quot;-&quot;??_);_(@_)"/>
  </numFmts>
  <fonts count="52"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b/>
      <sz val="9"/>
      <color indexed="81"/>
      <name val="Tahoma"/>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9"/>
      <color indexed="81"/>
      <name val="Tahoma"/>
      <family val="2"/>
    </font>
    <font>
      <sz val="12"/>
      <color theme="1"/>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20"/>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b/>
      <i/>
      <sz val="11"/>
      <color theme="1"/>
      <name val="Arial"/>
      <family val="2"/>
    </font>
    <font>
      <sz val="9"/>
      <name val="Arial"/>
      <family val="2"/>
    </font>
    <font>
      <sz val="8"/>
      <name val="Arial"/>
      <family val="2"/>
    </font>
    <font>
      <b/>
      <sz val="14"/>
      <name val="Calibri"/>
      <family val="2"/>
      <scheme val="minor"/>
    </font>
    <font>
      <u/>
      <sz val="11"/>
      <color rgb="FFFF0000"/>
      <name val="Arial"/>
      <family val="2"/>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b/>
      <sz val="10"/>
      <name val="Calibri"/>
      <family val="2"/>
      <scheme val="minor"/>
    </font>
    <font>
      <sz val="12"/>
      <name val="Arial"/>
      <family val="2"/>
    </font>
  </fonts>
  <fills count="23">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
      <patternFill patternType="solid">
        <fgColor theme="0" tint="-4.9989318521683403E-2"/>
        <bgColor indexed="64"/>
      </patternFill>
    </fill>
  </fills>
  <borders count="71">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style="thin">
        <color indexed="64"/>
      </left>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thin">
        <color auto="1"/>
      </left>
      <right style="thin">
        <color auto="1"/>
      </right>
      <top/>
      <bottom/>
      <diagonal/>
    </border>
    <border>
      <left/>
      <right style="medium">
        <color indexed="64"/>
      </right>
      <top style="thin">
        <color auto="1"/>
      </top>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style="medium">
        <color indexed="64"/>
      </left>
      <right style="thin">
        <color auto="1"/>
      </right>
      <top style="thin">
        <color auto="1"/>
      </top>
      <bottom style="thin">
        <color auto="1"/>
      </bottom>
      <diagonal/>
    </border>
    <border>
      <left/>
      <right style="thin">
        <color indexed="64"/>
      </right>
      <top style="medium">
        <color indexed="64"/>
      </top>
      <bottom/>
      <diagonal/>
    </border>
    <border>
      <left style="thin">
        <color auto="1"/>
      </left>
      <right/>
      <top style="thin">
        <color auto="1"/>
      </top>
      <bottom style="hair">
        <color indexed="64"/>
      </bottom>
      <diagonal/>
    </border>
    <border>
      <left/>
      <right/>
      <top style="thin">
        <color auto="1"/>
      </top>
      <bottom style="hair">
        <color indexed="64"/>
      </bottom>
      <diagonal/>
    </border>
    <border>
      <left/>
      <right style="thin">
        <color auto="1"/>
      </right>
      <top style="thin">
        <color auto="1"/>
      </top>
      <bottom style="hair">
        <color indexed="64"/>
      </bottom>
      <diagonal/>
    </border>
  </borders>
  <cellStyleXfs count="18">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7"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38" fillId="0" borderId="0" applyNumberFormat="0" applyFill="0" applyBorder="0" applyAlignment="0" applyProtection="0"/>
    <xf numFmtId="0" fontId="2" fillId="0" borderId="0"/>
    <xf numFmtId="9" fontId="2" fillId="0" borderId="0" applyFont="0" applyFill="0" applyBorder="0" applyAlignment="0" applyProtection="0"/>
    <xf numFmtId="0" fontId="2" fillId="0" borderId="0"/>
  </cellStyleXfs>
  <cellXfs count="1078">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69" fontId="7" fillId="0" borderId="1" xfId="5" applyNumberFormat="1" applyFont="1" applyBorder="1" applyAlignment="1">
      <alignment horizontal="center"/>
    </xf>
    <xf numFmtId="49" fontId="7" fillId="0" borderId="6" xfId="5" applyNumberFormat="1" applyFont="1" applyBorder="1" applyAlignment="1">
      <alignment horizontal="center"/>
    </xf>
    <xf numFmtId="169" fontId="7" fillId="0" borderId="2" xfId="5" applyNumberFormat="1" applyFont="1" applyBorder="1" applyAlignment="1">
      <alignment horizontal="center"/>
    </xf>
    <xf numFmtId="169"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69"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69"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69" fontId="7" fillId="0" borderId="3" xfId="5" applyNumberFormat="1" applyFont="1" applyBorder="1" applyAlignment="1">
      <alignment vertical="center" wrapText="1"/>
    </xf>
    <xf numFmtId="169"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69" fontId="5" fillId="0" borderId="2" xfId="0" applyNumberFormat="1" applyFont="1" applyBorder="1" applyAlignment="1">
      <alignment horizontal="center" vertical="center" wrapText="1"/>
    </xf>
    <xf numFmtId="169"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20" fillId="0" borderId="0" xfId="0" applyFont="1" applyAlignment="1">
      <alignment horizontal="left"/>
    </xf>
    <xf numFmtId="0" fontId="20" fillId="0" borderId="0" xfId="0" applyFont="1"/>
    <xf numFmtId="1" fontId="20" fillId="17" borderId="18" xfId="0" applyNumberFormat="1" applyFont="1" applyFill="1" applyBorder="1" applyAlignment="1">
      <alignment vertical="center"/>
    </xf>
    <xf numFmtId="1" fontId="20" fillId="17" borderId="1" xfId="0" applyNumberFormat="1" applyFont="1" applyFill="1" applyBorder="1" applyAlignment="1">
      <alignment vertical="center"/>
    </xf>
    <xf numFmtId="1" fontId="20" fillId="0" borderId="1" xfId="0" applyNumberFormat="1" applyFont="1" applyBorder="1" applyAlignment="1">
      <alignment vertical="center"/>
    </xf>
    <xf numFmtId="1" fontId="20" fillId="0" borderId="28" xfId="0" applyNumberFormat="1" applyFont="1" applyBorder="1" applyAlignment="1">
      <alignment vertical="center"/>
    </xf>
    <xf numFmtId="1" fontId="20" fillId="0" borderId="11" xfId="0" applyNumberFormat="1" applyFont="1" applyBorder="1" applyAlignment="1">
      <alignment vertical="center"/>
    </xf>
    <xf numFmtId="170" fontId="19"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1" xfId="0" applyFont="1" applyFill="1" applyBorder="1" applyAlignment="1">
      <alignment horizontal="center" vertical="center" wrapText="1"/>
    </xf>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78"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69" fontId="5" fillId="0" borderId="0" xfId="0" applyNumberFormat="1" applyFont="1" applyAlignment="1">
      <alignment horizontal="center" vertical="center" wrapText="1"/>
    </xf>
    <xf numFmtId="0" fontId="5" fillId="0" borderId="0" xfId="0" applyFont="1" applyAlignment="1">
      <alignment horizontal="center" vertical="center" wrapText="1"/>
    </xf>
    <xf numFmtId="171" fontId="19" fillId="16" borderId="0" xfId="0" applyNumberFormat="1" applyFont="1" applyFill="1" applyAlignment="1">
      <alignment horizontal="right" wrapText="1"/>
    </xf>
    <xf numFmtId="49" fontId="7" fillId="0" borderId="0" xfId="5" applyNumberFormat="1" applyFont="1" applyAlignment="1">
      <alignment horizontal="center"/>
    </xf>
    <xf numFmtId="169" fontId="2" fillId="0" borderId="0" xfId="0" applyNumberFormat="1" applyFont="1" applyAlignment="1">
      <alignment horizontal="center" vertical="center" wrapText="1"/>
    </xf>
    <xf numFmtId="0" fontId="0" fillId="0" borderId="0" xfId="0" applyAlignment="1">
      <alignment horizontal="center" vertical="center" wrapText="1"/>
    </xf>
    <xf numFmtId="0" fontId="21" fillId="0" borderId="0" xfId="0" applyFont="1"/>
    <xf numFmtId="38" fontId="7" fillId="0" borderId="1" xfId="2" applyNumberFormat="1" applyFont="1" applyBorder="1" applyAlignment="1">
      <alignment horizont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0" fillId="0" borderId="0" xfId="0"/>
    <xf numFmtId="0" fontId="5" fillId="0" borderId="0" xfId="0" applyFont="1" applyAlignment="1">
      <alignment horizontal="left" vertical="center" wrapText="1"/>
    </xf>
    <xf numFmtId="0" fontId="7" fillId="0" borderId="11" xfId="0" applyFont="1" applyBorder="1" applyAlignment="1">
      <alignment horizontal="center" vertical="center" wrapText="1"/>
    </xf>
    <xf numFmtId="0" fontId="7" fillId="0" borderId="13" xfId="2" applyFont="1" applyBorder="1" applyAlignment="1">
      <alignment horizontal="center" vertical="center" wrapText="1"/>
    </xf>
    <xf numFmtId="169" fontId="7" fillId="0" borderId="2" xfId="5" applyNumberFormat="1" applyFont="1" applyBorder="1" applyAlignment="1">
      <alignment horizontal="center" vertical="center" wrapText="1"/>
    </xf>
    <xf numFmtId="169" fontId="7" fillId="0" borderId="3" xfId="5" applyNumberFormat="1" applyFont="1" applyBorder="1" applyAlignment="1">
      <alignment horizontal="center" vertical="center" wrapText="1"/>
    </xf>
    <xf numFmtId="169" fontId="7" fillId="15" borderId="2" xfId="5" applyNumberFormat="1" applyFont="1" applyFill="1" applyBorder="1" applyAlignment="1">
      <alignment horizontal="center"/>
    </xf>
    <xf numFmtId="171" fontId="19"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69"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9" fillId="0" borderId="1" xfId="11" applyNumberFormat="1" applyFont="1" applyBorder="1" applyAlignment="1">
      <alignment horizontal="right" wrapText="1"/>
    </xf>
    <xf numFmtId="176" fontId="5" fillId="0" borderId="1" xfId="8" applyNumberFormat="1" applyFont="1" applyBorder="1"/>
    <xf numFmtId="49" fontId="7" fillId="0" borderId="3" xfId="5" applyNumberFormat="1" applyFont="1" applyBorder="1" applyAlignment="1">
      <alignment horizontal="right" vertical="center" wrapText="1"/>
    </xf>
    <xf numFmtId="177" fontId="7" fillId="0" borderId="3" xfId="5" applyNumberFormat="1" applyFont="1" applyBorder="1" applyAlignment="1">
      <alignment horizontal="right"/>
    </xf>
    <xf numFmtId="176" fontId="7" fillId="0" borderId="3" xfId="5" applyNumberFormat="1" applyFont="1" applyBorder="1" applyAlignment="1">
      <alignment vertical="center" wrapText="1"/>
    </xf>
    <xf numFmtId="176" fontId="7" fillId="0" borderId="3" xfId="5" applyNumberFormat="1" applyFont="1" applyBorder="1" applyAlignment="1">
      <alignment wrapText="1"/>
    </xf>
    <xf numFmtId="0" fontId="20" fillId="0" borderId="0" xfId="0" applyFont="1" applyAlignment="1">
      <alignment horizontal="center"/>
    </xf>
    <xf numFmtId="165" fontId="4" fillId="0" borderId="0" xfId="0" applyNumberFormat="1" applyFont="1" applyAlignment="1">
      <alignment wrapText="1"/>
    </xf>
    <xf numFmtId="180" fontId="4" fillId="0" borderId="0" xfId="0" applyNumberFormat="1" applyFont="1" applyAlignment="1">
      <alignment wrapText="1"/>
    </xf>
    <xf numFmtId="170" fontId="19"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17" fontId="25" fillId="0" borderId="11" xfId="12" applyNumberFormat="1" applyFont="1" applyBorder="1" applyAlignment="1">
      <alignment horizontal="center" vertical="center"/>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0" fillId="0" borderId="0" xfId="0"/>
    <xf numFmtId="0" fontId="2" fillId="0" borderId="0" xfId="12"/>
    <xf numFmtId="17" fontId="25" fillId="0" borderId="1" xfId="12" applyNumberFormat="1" applyFont="1" applyBorder="1" applyAlignment="1">
      <alignment horizontal="center" vertical="center"/>
    </xf>
    <xf numFmtId="169" fontId="5" fillId="0" borderId="2" xfId="0" applyNumberFormat="1" applyFont="1" applyBorder="1" applyAlignment="1">
      <alignment horizontal="right" vertical="center" wrapText="1"/>
    </xf>
    <xf numFmtId="38" fontId="8" fillId="3" borderId="11" xfId="0" applyNumberFormat="1" applyFont="1" applyFill="1" applyBorder="1" applyAlignment="1">
      <alignment horizontal="center" vertical="center" wrapText="1"/>
    </xf>
    <xf numFmtId="169" fontId="2" fillId="0" borderId="0" xfId="0" applyNumberFormat="1" applyFont="1" applyAlignment="1">
      <alignment horizontal="right" wrapText="1"/>
    </xf>
    <xf numFmtId="0" fontId="2" fillId="0" borderId="0" xfId="0" applyFont="1" applyAlignment="1">
      <alignment horizontal="center" vertical="center" wrapText="1"/>
    </xf>
    <xf numFmtId="1" fontId="12" fillId="0" borderId="28" xfId="0" applyNumberFormat="1" applyFont="1" applyBorder="1" applyAlignment="1">
      <alignment horizontal="center" vertical="center" wrapText="1"/>
    </xf>
    <xf numFmtId="0" fontId="12" fillId="0" borderId="28" xfId="0" applyFont="1" applyBorder="1" applyAlignment="1">
      <alignment horizontal="center" vertical="center" wrapText="1"/>
    </xf>
    <xf numFmtId="9" fontId="20"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20" fillId="0" borderId="4" xfId="1" applyFont="1" applyBorder="1" applyAlignment="1">
      <alignment horizontal="center" vertical="center" wrapText="1"/>
    </xf>
    <xf numFmtId="1" fontId="12" fillId="0" borderId="1" xfId="0" applyNumberFormat="1" applyFont="1" applyBorder="1" applyAlignment="1">
      <alignment vertical="center"/>
    </xf>
    <xf numFmtId="9" fontId="20" fillId="0" borderId="4" xfId="1" applyFont="1" applyBorder="1" applyAlignment="1">
      <alignment horizontal="center"/>
    </xf>
    <xf numFmtId="174" fontId="11" fillId="0" borderId="1" xfId="0" applyNumberFormat="1" applyFont="1" applyBorder="1" applyAlignment="1">
      <alignment vertical="center"/>
    </xf>
    <xf numFmtId="9" fontId="20" fillId="0" borderId="7" xfId="1" applyFont="1" applyBorder="1" applyAlignment="1">
      <alignment horizontal="center"/>
    </xf>
    <xf numFmtId="9" fontId="20" fillId="0" borderId="37" xfId="1" applyFont="1" applyBorder="1" applyAlignment="1">
      <alignment horizontal="center"/>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1" xfId="2" applyFont="1" applyBorder="1" applyAlignment="1">
      <alignment horizontal="center" vertical="center" wrapText="1"/>
    </xf>
    <xf numFmtId="0" fontId="8" fillId="0" borderId="1" xfId="2" applyFont="1" applyBorder="1" applyAlignment="1">
      <alignment horizontal="center" vertical="center"/>
    </xf>
    <xf numFmtId="0" fontId="5" fillId="0" borderId="1" xfId="0" applyFont="1" applyBorder="1" applyAlignment="1">
      <alignment horizontal="center" vertical="center" wrapText="1"/>
    </xf>
    <xf numFmtId="0" fontId="8" fillId="0" borderId="1" xfId="2" applyFont="1" applyBorder="1" applyAlignment="1">
      <alignment horizontal="center" vertical="center" wrapText="1"/>
    </xf>
    <xf numFmtId="0" fontId="2" fillId="0" borderId="1" xfId="0" applyFont="1" applyBorder="1" applyAlignment="1">
      <alignment horizontal="center" vertical="center" wrapText="1"/>
    </xf>
    <xf numFmtId="169" fontId="2" fillId="0" borderId="1" xfId="0" applyNumberFormat="1" applyFont="1" applyBorder="1" applyAlignment="1">
      <alignment horizontal="center" vertical="center" wrapText="1"/>
    </xf>
    <xf numFmtId="169" fontId="7" fillId="0" borderId="1" xfId="5"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0" fontId="0" fillId="0" borderId="1" xfId="0" applyBorder="1" applyAlignment="1">
      <alignment horizontal="center" vertical="center" wrapText="1"/>
    </xf>
    <xf numFmtId="169" fontId="7" fillId="0" borderId="1" xfId="5" applyNumberFormat="1" applyFont="1" applyBorder="1" applyAlignment="1">
      <alignment horizontal="center" vertical="center" wrapText="1"/>
    </xf>
    <xf numFmtId="169" fontId="7" fillId="0" borderId="2" xfId="5" applyNumberFormat="1" applyFont="1" applyBorder="1" applyAlignment="1">
      <alignment horizontal="right"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169" fontId="5" fillId="0" borderId="1" xfId="0" applyNumberFormat="1" applyFont="1" applyBorder="1" applyAlignment="1">
      <alignment horizontal="right" wrapText="1"/>
    </xf>
    <xf numFmtId="169" fontId="5" fillId="0" borderId="1" xfId="0" applyNumberFormat="1" applyFont="1" applyBorder="1" applyAlignment="1">
      <alignment horizontal="center" vertical="center" wrapText="1"/>
    </xf>
    <xf numFmtId="164" fontId="7" fillId="0" borderId="4" xfId="11" applyFont="1" applyBorder="1" applyAlignment="1">
      <alignment horizontal="right" wrapText="1"/>
    </xf>
    <xf numFmtId="169" fontId="7" fillId="0" borderId="1" xfId="2" applyNumberFormat="1"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170" fontId="19"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35" fillId="0" borderId="1" xfId="12" applyNumberFormat="1" applyFont="1" applyBorder="1" applyAlignment="1">
      <alignment horizontal="center" vertical="center"/>
    </xf>
    <xf numFmtId="0" fontId="43" fillId="0" borderId="8" xfId="12" applyFont="1" applyBorder="1" applyAlignment="1">
      <alignment vertical="center"/>
    </xf>
    <xf numFmtId="0" fontId="43" fillId="0" borderId="9" xfId="12" applyFont="1" applyBorder="1" applyAlignment="1">
      <alignment vertical="center"/>
    </xf>
    <xf numFmtId="0" fontId="43" fillId="0" borderId="10" xfId="12" applyFont="1" applyBorder="1" applyAlignment="1">
      <alignment vertical="center"/>
    </xf>
    <xf numFmtId="0" fontId="13" fillId="12" borderId="13" xfId="0" applyFont="1" applyFill="1" applyBorder="1" applyAlignment="1">
      <alignment horizontal="center" vertical="center" textRotation="90" wrapText="1"/>
    </xf>
    <xf numFmtId="0" fontId="25" fillId="0" borderId="1" xfId="12" applyFont="1" applyBorder="1" applyAlignment="1">
      <alignment horizontal="center" vertical="center"/>
    </xf>
    <xf numFmtId="0" fontId="25" fillId="0" borderId="11" xfId="12" applyFont="1" applyBorder="1" applyAlignment="1">
      <alignment horizontal="center" vertical="center"/>
    </xf>
    <xf numFmtId="0" fontId="25" fillId="0" borderId="1" xfId="12" applyFont="1" applyBorder="1" applyAlignment="1">
      <alignment horizontal="center" vertical="center"/>
    </xf>
    <xf numFmtId="0" fontId="3" fillId="20" borderId="0" xfId="12" applyFont="1" applyFill="1" applyAlignment="1">
      <alignment horizontal="center" vertical="center" wrapText="1"/>
    </xf>
    <xf numFmtId="0" fontId="25" fillId="0" borderId="4" xfId="12" applyFont="1" applyBorder="1" applyAlignment="1">
      <alignment horizontal="center" vertical="center"/>
    </xf>
    <xf numFmtId="0" fontId="45" fillId="0" borderId="1" xfId="15" applyFont="1" applyBorder="1" applyAlignment="1">
      <alignment horizontal="center" vertical="center" wrapText="1"/>
    </xf>
    <xf numFmtId="0" fontId="47" fillId="0" borderId="1" xfId="15" applyFont="1" applyBorder="1" applyAlignment="1">
      <alignment horizontal="center" vertical="center"/>
    </xf>
    <xf numFmtId="0" fontId="47" fillId="0" borderId="27" xfId="15" applyFont="1" applyBorder="1" applyAlignment="1">
      <alignment horizontal="center" vertical="center"/>
    </xf>
    <xf numFmtId="17" fontId="45" fillId="0" borderId="1" xfId="15" applyNumberFormat="1" applyFont="1" applyBorder="1" applyAlignment="1">
      <alignment horizontal="center"/>
    </xf>
    <xf numFmtId="0" fontId="47" fillId="0" borderId="1" xfId="15" applyFont="1" applyBorder="1" applyAlignment="1">
      <alignment horizontal="center"/>
    </xf>
    <xf numFmtId="0" fontId="47" fillId="0" borderId="27" xfId="15" applyFont="1" applyBorder="1" applyAlignment="1">
      <alignment horizontal="center"/>
    </xf>
    <xf numFmtId="0" fontId="48" fillId="0" borderId="22" xfId="15" applyFont="1" applyBorder="1"/>
    <xf numFmtId="0" fontId="48" fillId="0" borderId="0" xfId="15" applyFont="1" applyAlignment="1">
      <alignment vertical="center"/>
    </xf>
    <xf numFmtId="9" fontId="49" fillId="17" borderId="1" xfId="16" applyFont="1" applyFill="1" applyBorder="1" applyAlignment="1">
      <alignment horizontal="center" vertical="center" wrapText="1"/>
    </xf>
    <xf numFmtId="1" fontId="12" fillId="17" borderId="18" xfId="0" applyNumberFormat="1" applyFont="1" applyFill="1" applyBorder="1" applyAlignment="1">
      <alignment vertical="center"/>
    </xf>
    <xf numFmtId="9" fontId="49" fillId="0" borderId="1" xfId="16" applyFont="1" applyBorder="1" applyAlignment="1">
      <alignment horizontal="center" vertical="center" wrapText="1"/>
    </xf>
    <xf numFmtId="9" fontId="49" fillId="0" borderId="1" xfId="16" applyFont="1" applyBorder="1" applyAlignment="1">
      <alignment horizontal="center"/>
    </xf>
    <xf numFmtId="1" fontId="12" fillId="17" borderId="12" xfId="0" applyNumberFormat="1" applyFont="1" applyFill="1" applyBorder="1" applyAlignment="1">
      <alignment vertical="center"/>
    </xf>
    <xf numFmtId="9" fontId="49" fillId="0" borderId="28" xfId="16" applyFont="1" applyBorder="1" applyAlignment="1">
      <alignment horizontal="center"/>
    </xf>
    <xf numFmtId="14" fontId="37" fillId="18" borderId="11" xfId="7" applyNumberFormat="1" applyFont="1" applyFill="1" applyBorder="1" applyAlignment="1">
      <alignment horizontal="center" vertical="center"/>
    </xf>
    <xf numFmtId="0" fontId="5" fillId="0" borderId="24" xfId="0" applyFont="1" applyBorder="1"/>
    <xf numFmtId="0" fontId="0" fillId="0" borderId="0" xfId="12" applyFont="1"/>
    <xf numFmtId="0" fontId="13" fillId="12" borderId="13" xfId="0" applyFont="1" applyFill="1" applyBorder="1" applyAlignment="1">
      <alignment horizontal="center" vertical="center" textRotation="90" wrapText="1"/>
    </xf>
    <xf numFmtId="0" fontId="45" fillId="0" borderId="0" xfId="15" applyFont="1" applyAlignment="1">
      <alignment horizontal="center" vertical="center"/>
    </xf>
    <xf numFmtId="0" fontId="47" fillId="0" borderId="0" xfId="15" applyFont="1" applyAlignment="1">
      <alignment horizontal="center" vertical="center"/>
    </xf>
    <xf numFmtId="0" fontId="47" fillId="0" borderId="0" xfId="15" applyFont="1" applyAlignment="1">
      <alignment horizontal="center"/>
    </xf>
    <xf numFmtId="0" fontId="48" fillId="0" borderId="0" xfId="15" applyFont="1" applyAlignment="1">
      <alignment horizontal="center" vertical="center"/>
    </xf>
    <xf numFmtId="0" fontId="7" fillId="6" borderId="8" xfId="0" applyFont="1" applyFill="1" applyBorder="1" applyAlignment="1">
      <alignment horizontal="center" vertical="center" wrapText="1"/>
    </xf>
    <xf numFmtId="0" fontId="7" fillId="6" borderId="9" xfId="0" applyFont="1" applyFill="1" applyBorder="1" applyAlignment="1">
      <alignment horizontal="center" vertical="center" wrapText="1"/>
    </xf>
    <xf numFmtId="38" fontId="7" fillId="6" borderId="9" xfId="0" applyNumberFormat="1" applyFont="1" applyFill="1" applyBorder="1" applyAlignment="1">
      <alignment horizontal="left" vertical="center" wrapText="1"/>
    </xf>
    <xf numFmtId="38" fontId="7" fillId="6" borderId="9" xfId="0" applyNumberFormat="1" applyFont="1" applyFill="1" applyBorder="1" applyAlignment="1">
      <alignment horizontal="center" vertical="center" wrapText="1"/>
    </xf>
    <xf numFmtId="14" fontId="7" fillId="6" borderId="9" xfId="0" applyNumberFormat="1" applyFont="1" applyFill="1" applyBorder="1" applyAlignment="1">
      <alignment horizontal="center" vertical="center" wrapText="1"/>
    </xf>
    <xf numFmtId="14" fontId="7" fillId="6" borderId="10" xfId="0" applyNumberFormat="1" applyFont="1" applyFill="1" applyBorder="1" applyAlignment="1">
      <alignment horizontal="center" vertical="center" wrapText="1"/>
    </xf>
    <xf numFmtId="17" fontId="25" fillId="0" borderId="7" xfId="12" applyNumberFormat="1" applyFont="1" applyBorder="1" applyAlignment="1">
      <alignment horizontal="center" vertical="center"/>
    </xf>
    <xf numFmtId="0" fontId="7" fillId="0" borderId="13" xfId="0" applyFont="1" applyBorder="1" applyAlignment="1">
      <alignment horizontal="center" vertical="center" wrapText="1"/>
    </xf>
    <xf numFmtId="38" fontId="7" fillId="6" borderId="1" xfId="0" applyNumberFormat="1" applyFont="1" applyFill="1" applyBorder="1" applyAlignment="1">
      <alignment horizontal="center" vertical="center" wrapText="1"/>
    </xf>
    <xf numFmtId="0" fontId="7" fillId="0" borderId="0" xfId="0" applyFont="1" applyBorder="1" applyAlignment="1">
      <alignment horizontal="center" vertical="center" wrapText="1"/>
    </xf>
    <xf numFmtId="0" fontId="13" fillId="12" borderId="13" xfId="0" applyFont="1" applyFill="1" applyBorder="1" applyAlignment="1">
      <alignment horizontal="center" vertical="center" textRotation="90" wrapText="1"/>
    </xf>
    <xf numFmtId="0" fontId="29" fillId="0" borderId="0" xfId="0" applyFont="1" applyAlignment="1">
      <alignment horizontal="left" vertical="top" wrapText="1"/>
    </xf>
    <xf numFmtId="0" fontId="1" fillId="0" borderId="14" xfId="0" applyFont="1" applyBorder="1" applyAlignment="1">
      <alignment horizontal="center" vertical="center" wrapText="1"/>
    </xf>
    <xf numFmtId="0" fontId="12" fillId="0" borderId="0" xfId="0" applyFont="1" applyAlignment="1">
      <alignment horizontal="center" vertical="center"/>
    </xf>
    <xf numFmtId="0" fontId="20" fillId="0" borderId="0" xfId="0" applyFont="1" applyAlignment="1">
      <alignment horizontal="left" vertical="top"/>
    </xf>
    <xf numFmtId="0" fontId="1" fillId="0" borderId="0" xfId="0" applyFont="1" applyBorder="1" applyAlignment="1">
      <alignment horizontal="center" vertical="center" wrapText="1"/>
    </xf>
    <xf numFmtId="0" fontId="12" fillId="0" borderId="29" xfId="0" applyFont="1" applyBorder="1" applyAlignment="1">
      <alignment horizontal="center" vertical="center"/>
    </xf>
    <xf numFmtId="0" fontId="8" fillId="0" borderId="13" xfId="0" applyFont="1" applyBorder="1" applyAlignment="1">
      <alignment horizontal="center" vertical="center" wrapText="1"/>
    </xf>
    <xf numFmtId="0" fontId="8" fillId="0" borderId="14" xfId="0" applyFont="1" applyBorder="1" applyAlignment="1">
      <alignment horizontal="center" vertical="center" wrapText="1"/>
    </xf>
    <xf numFmtId="0" fontId="6" fillId="0" borderId="1" xfId="0" applyFont="1" applyBorder="1" applyAlignment="1">
      <alignment horizontal="center"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38" fontId="7" fillId="6" borderId="1" xfId="0" applyNumberFormat="1" applyFont="1" applyFill="1" applyBorder="1" applyAlignment="1">
      <alignment horizontal="left" vertical="center" wrapText="1"/>
    </xf>
    <xf numFmtId="38" fontId="5" fillId="6" borderId="1" xfId="0" applyNumberFormat="1" applyFont="1" applyFill="1" applyBorder="1" applyAlignment="1">
      <alignment horizontal="left" vertical="center" wrapText="1"/>
    </xf>
    <xf numFmtId="0" fontId="7" fillId="0" borderId="1" xfId="0" applyFont="1" applyBorder="1" applyAlignment="1">
      <alignment horizontal="left"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38" fontId="5" fillId="6" borderId="1" xfId="0" applyNumberFormat="1" applyFont="1" applyFill="1" applyBorder="1" applyAlignment="1">
      <alignment horizontal="justify" vertical="center" wrapText="1"/>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Border="1" applyAlignment="1">
      <alignment horizontal="center" vertical="center" wrapText="1"/>
    </xf>
    <xf numFmtId="0" fontId="7" fillId="0" borderId="14" xfId="0" applyFont="1" applyBorder="1" applyAlignment="1">
      <alignment horizontal="center"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7" fillId="0" borderId="2" xfId="2" applyFont="1" applyBorder="1" applyAlignment="1">
      <alignment horizontal="center" vertical="center"/>
    </xf>
    <xf numFmtId="0" fontId="7" fillId="0" borderId="3" xfId="2" applyFont="1" applyBorder="1" applyAlignment="1">
      <alignment horizontal="center" vertical="center"/>
    </xf>
    <xf numFmtId="0" fontId="7" fillId="0" borderId="4" xfId="2" applyFont="1" applyBorder="1" applyAlignment="1">
      <alignment horizontal="center" vertical="center"/>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8" fillId="0" borderId="2" xfId="0" applyFont="1" applyBorder="1" applyAlignment="1">
      <alignment horizontal="center" vertical="center" wrapText="1"/>
    </xf>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0" fontId="7" fillId="0" borderId="1" xfId="0" applyFont="1" applyBorder="1" applyAlignment="1">
      <alignment horizontal="center" vertical="center" wrapText="1"/>
    </xf>
    <xf numFmtId="0" fontId="8" fillId="0" borderId="1" xfId="0" applyFont="1" applyBorder="1" applyAlignment="1">
      <alignment horizontal="center" vertical="center" wrapText="1"/>
    </xf>
    <xf numFmtId="168" fontId="7" fillId="6" borderId="1" xfId="3" applyNumberFormat="1" applyFont="1" applyFill="1" applyBorder="1" applyAlignment="1">
      <alignment horizontal="center" vertical="center"/>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7" fillId="0" borderId="1" xfId="2" applyFont="1" applyBorder="1" applyAlignment="1">
      <alignment horizontal="center" vertical="center" wrapText="1"/>
    </xf>
    <xf numFmtId="0" fontId="8" fillId="0" borderId="1" xfId="2" applyFont="1" applyBorder="1" applyAlignment="1">
      <alignment horizontal="center" vertical="center" wrapText="1"/>
    </xf>
    <xf numFmtId="15" fontId="7" fillId="0" borderId="1" xfId="0" applyNumberFormat="1" applyFont="1" applyBorder="1" applyAlignment="1">
      <alignment horizontal="center" vertical="center" wrapText="1"/>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3" xfId="0" applyFont="1" applyBorder="1" applyAlignment="1">
      <alignment horizontal="center" wrapText="1"/>
    </xf>
    <xf numFmtId="0" fontId="5" fillId="0" borderId="0" xfId="0" applyFont="1" applyAlignment="1">
      <alignment horizontal="center" wrapText="1"/>
    </xf>
    <xf numFmtId="0" fontId="5" fillId="0" borderId="14"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3" xfId="1" applyNumberFormat="1" applyFont="1" applyBorder="1" applyAlignment="1">
      <alignment horizontal="center" vertical="center" wrapText="1"/>
    </xf>
    <xf numFmtId="2" fontId="5" fillId="0" borderId="14"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 fontId="5" fillId="0" borderId="11" xfId="0" applyNumberFormat="1" applyFont="1" applyBorder="1" applyAlignment="1">
      <alignment horizontal="center" vertical="center"/>
    </xf>
    <xf numFmtId="1" fontId="5" fillId="0" borderId="56" xfId="0" applyNumberFormat="1" applyFont="1" applyBorder="1" applyAlignment="1">
      <alignment horizontal="center" vertical="center"/>
    </xf>
    <xf numFmtId="1" fontId="5" fillId="0" borderId="12" xfId="0" applyNumberFormat="1" applyFont="1" applyBorder="1" applyAlignment="1">
      <alignment horizontal="center" vertical="center"/>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2" fontId="8" fillId="4" borderId="1" xfId="0" applyNumberFormat="1" applyFont="1" applyFill="1" applyBorder="1" applyAlignment="1">
      <alignment horizontal="center" vertical="center" wrapText="1"/>
    </xf>
    <xf numFmtId="9" fontId="6" fillId="0" borderId="1" xfId="1" applyFont="1" applyBorder="1" applyAlignment="1">
      <alignment horizontal="center" vertical="center" wrapText="1"/>
    </xf>
    <xf numFmtId="0" fontId="8" fillId="0" borderId="1" xfId="2" applyFont="1" applyBorder="1" applyAlignment="1">
      <alignment horizontal="center" vertical="center"/>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10" fontId="8" fillId="0" borderId="2"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7" fillId="0" borderId="0" xfId="0" applyFont="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10" fontId="7" fillId="0" borderId="1" xfId="1" applyNumberFormat="1" applyFont="1" applyBorder="1" applyAlignment="1">
      <alignment horizontal="center" vertical="center" wrapText="1"/>
    </xf>
    <xf numFmtId="0" fontId="7" fillId="0" borderId="1" xfId="0" applyFont="1" applyFill="1" applyBorder="1" applyAlignment="1">
      <alignment horizontal="center" vertical="center" wrapText="1"/>
    </xf>
    <xf numFmtId="38" fontId="7" fillId="0" borderId="2" xfId="0" applyNumberFormat="1" applyFont="1" applyBorder="1" applyAlignment="1">
      <alignment horizontal="left" vertical="center" wrapText="1"/>
    </xf>
    <xf numFmtId="38" fontId="7" fillId="0" borderId="3" xfId="0" applyNumberFormat="1" applyFont="1" applyBorder="1" applyAlignment="1">
      <alignment horizontal="left" vertical="center" wrapText="1"/>
    </xf>
    <xf numFmtId="38" fontId="7" fillId="0" borderId="4" xfId="0" applyNumberFormat="1" applyFont="1" applyBorder="1" applyAlignment="1">
      <alignment horizontal="left" vertical="center" wrapText="1"/>
    </xf>
    <xf numFmtId="38" fontId="7" fillId="0" borderId="2" xfId="0" applyNumberFormat="1" applyFont="1" applyBorder="1" applyAlignment="1">
      <alignment horizontal="left" vertical="top" wrapText="1"/>
    </xf>
    <xf numFmtId="38" fontId="7" fillId="0" borderId="3" xfId="0" applyNumberFormat="1" applyFont="1" applyBorder="1" applyAlignment="1">
      <alignment horizontal="left" vertical="top" wrapText="1"/>
    </xf>
    <xf numFmtId="38" fontId="7" fillId="0" borderId="4" xfId="0" applyNumberFormat="1" applyFont="1" applyBorder="1" applyAlignment="1">
      <alignment horizontal="left" vertical="top" wrapText="1"/>
    </xf>
    <xf numFmtId="38" fontId="7" fillId="0" borderId="5" xfId="0" applyNumberFormat="1" applyFont="1" applyBorder="1" applyAlignment="1">
      <alignment horizontal="center" vertical="center" wrapText="1"/>
    </xf>
    <xf numFmtId="38" fontId="7" fillId="0" borderId="6" xfId="0" applyNumberFormat="1" applyFont="1" applyBorder="1" applyAlignment="1">
      <alignment horizontal="center" vertical="center" wrapText="1"/>
    </xf>
    <xf numFmtId="38" fontId="7" fillId="0" borderId="7" xfId="0" applyNumberFormat="1" applyFont="1" applyBorder="1" applyAlignment="1">
      <alignment horizontal="center" vertical="center" wrapText="1"/>
    </xf>
    <xf numFmtId="38" fontId="7" fillId="0" borderId="8" xfId="0" applyNumberFormat="1" applyFont="1" applyBorder="1" applyAlignment="1">
      <alignment horizontal="center" vertical="center" wrapText="1"/>
    </xf>
    <xf numFmtId="38" fontId="7" fillId="0" borderId="9" xfId="0" applyNumberFormat="1" applyFont="1" applyBorder="1" applyAlignment="1">
      <alignment horizontal="center" vertical="center" wrapText="1"/>
    </xf>
    <xf numFmtId="38" fontId="7" fillId="0" borderId="10" xfId="0" applyNumberFormat="1" applyFont="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7" fillId="6" borderId="1" xfId="0" applyFont="1" applyFill="1" applyBorder="1" applyAlignment="1">
      <alignment horizontal="left" vertical="center" wrapText="1"/>
    </xf>
    <xf numFmtId="0" fontId="8" fillId="0" borderId="1" xfId="0" applyFont="1" applyBorder="1" applyAlignment="1">
      <alignment horizontal="left" vertical="center" wrapText="1"/>
    </xf>
    <xf numFmtId="0" fontId="8" fillId="0" borderId="2" xfId="0" applyFont="1" applyBorder="1" applyAlignment="1">
      <alignment horizontal="center" vertical="center"/>
    </xf>
    <xf numFmtId="0" fontId="8" fillId="0" borderId="3" xfId="0" applyFont="1" applyBorder="1" applyAlignment="1">
      <alignment horizontal="center" vertical="center"/>
    </xf>
    <xf numFmtId="0" fontId="8" fillId="0" borderId="4" xfId="0" applyFont="1" applyBorder="1" applyAlignment="1">
      <alignment horizontal="center" vertical="center"/>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9" fontId="8" fillId="0" borderId="1" xfId="1" applyFont="1" applyBorder="1" applyAlignment="1">
      <alignment horizontal="center"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8" fillId="4" borderId="1" xfId="0" applyFont="1" applyFill="1" applyBorder="1" applyAlignment="1">
      <alignment horizontal="center" vertical="center" wrapText="1"/>
    </xf>
    <xf numFmtId="0" fontId="51" fillId="0" borderId="5" xfId="0" applyFont="1" applyBorder="1" applyAlignment="1">
      <alignment horizontal="center" vertical="center" wrapText="1"/>
    </xf>
    <xf numFmtId="0" fontId="51" fillId="0" borderId="6" xfId="0" applyFont="1" applyBorder="1" applyAlignment="1">
      <alignment horizontal="center" vertical="center" wrapText="1"/>
    </xf>
    <xf numFmtId="0" fontId="51" fillId="0" borderId="7" xfId="0" applyFont="1" applyBorder="1" applyAlignment="1">
      <alignment horizontal="center" vertical="center" wrapText="1"/>
    </xf>
    <xf numFmtId="0" fontId="51" fillId="0" borderId="8" xfId="0" applyFont="1" applyBorder="1" applyAlignment="1">
      <alignment horizontal="center" vertical="center" wrapText="1"/>
    </xf>
    <xf numFmtId="0" fontId="51" fillId="0" borderId="9" xfId="0" applyFont="1" applyBorder="1" applyAlignment="1">
      <alignment horizontal="center" vertical="center" wrapText="1"/>
    </xf>
    <xf numFmtId="0" fontId="51" fillId="0" borderId="10" xfId="0" applyFont="1" applyBorder="1" applyAlignment="1">
      <alignment horizontal="center" vertical="center" wrapText="1"/>
    </xf>
    <xf numFmtId="0" fontId="7" fillId="0" borderId="5" xfId="0" applyFont="1" applyBorder="1" applyAlignment="1">
      <alignment horizontal="left" vertical="center" wrapText="1"/>
    </xf>
    <xf numFmtId="0" fontId="7" fillId="0" borderId="6" xfId="0" applyFont="1" applyBorder="1" applyAlignment="1">
      <alignment horizontal="left" vertical="center" wrapText="1"/>
    </xf>
    <xf numFmtId="0" fontId="7" fillId="0" borderId="7" xfId="0" applyFont="1" applyBorder="1" applyAlignment="1">
      <alignment horizontal="left" vertical="center" wrapText="1"/>
    </xf>
    <xf numFmtId="0" fontId="7" fillId="0" borderId="8" xfId="0" applyFont="1" applyBorder="1" applyAlignment="1">
      <alignment horizontal="left" vertical="center" wrapText="1"/>
    </xf>
    <xf numFmtId="0" fontId="7" fillId="0" borderId="9" xfId="0" applyFont="1" applyBorder="1" applyAlignment="1">
      <alignment horizontal="left" vertical="center" wrapText="1"/>
    </xf>
    <xf numFmtId="0" fontId="7" fillId="0" borderId="10" xfId="0" applyFont="1" applyBorder="1" applyAlignment="1">
      <alignment horizontal="left" vertical="center" wrapText="1"/>
    </xf>
    <xf numFmtId="0" fontId="6" fillId="6" borderId="2" xfId="0" applyFont="1" applyFill="1" applyBorder="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9" fontId="8" fillId="0" borderId="2" xfId="1" applyNumberFormat="1" applyFont="1" applyBorder="1" applyAlignment="1">
      <alignment horizontal="center" vertical="center" wrapText="1"/>
    </xf>
    <xf numFmtId="9" fontId="8" fillId="0" borderId="4" xfId="1" applyNumberFormat="1" applyFont="1" applyBorder="1" applyAlignment="1">
      <alignment horizontal="center" vertical="center" wrapText="1"/>
    </xf>
    <xf numFmtId="9" fontId="8" fillId="0" borderId="3" xfId="1" applyNumberFormat="1" applyFont="1" applyBorder="1" applyAlignment="1">
      <alignment horizontal="center" vertical="center" wrapText="1"/>
    </xf>
    <xf numFmtId="0" fontId="7" fillId="0" borderId="1" xfId="2" applyFont="1" applyBorder="1" applyAlignment="1">
      <alignment horizontal="left" vertical="center" wrapText="1"/>
    </xf>
    <xf numFmtId="0" fontId="13" fillId="12" borderId="5"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0" fontId="8" fillId="3" borderId="1" xfId="0" applyFont="1" applyFill="1" applyBorder="1" applyAlignment="1">
      <alignment horizontal="center" vertical="center" wrapText="1"/>
    </xf>
    <xf numFmtId="0" fontId="3" fillId="12" borderId="3" xfId="0" applyFont="1" applyFill="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8" fillId="0" borderId="1" xfId="0" applyFont="1" applyBorder="1" applyAlignment="1">
      <alignment horizontal="center" vertical="center"/>
    </xf>
    <xf numFmtId="9" fontId="8" fillId="0" borderId="1" xfId="0" applyNumberFormat="1" applyFont="1" applyBorder="1" applyAlignment="1">
      <alignment horizontal="center" vertical="center" wrapText="1"/>
    </xf>
    <xf numFmtId="0" fontId="13" fillId="12" borderId="8" xfId="0" applyFont="1" applyFill="1" applyBorder="1" applyAlignment="1">
      <alignment horizontal="center" vertical="center" textRotation="90" wrapText="1"/>
    </xf>
    <xf numFmtId="9" fontId="7" fillId="0" borderId="1" xfId="1" applyNumberFormat="1" applyFont="1" applyBorder="1" applyAlignment="1">
      <alignment horizontal="center" vertical="center" wrapText="1"/>
    </xf>
    <xf numFmtId="0" fontId="13" fillId="12" borderId="11" xfId="0" applyFont="1" applyFill="1" applyBorder="1" applyAlignment="1">
      <alignment horizontal="center" vertical="center" textRotation="90" wrapText="1"/>
    </xf>
    <xf numFmtId="0" fontId="13" fillId="12" borderId="56" xfId="0" applyFont="1" applyFill="1" applyBorder="1" applyAlignment="1">
      <alignment horizontal="center" vertical="center" textRotation="90" wrapText="1"/>
    </xf>
    <xf numFmtId="0" fontId="6" fillId="10" borderId="2"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10" borderId="4" xfId="0" applyFont="1" applyFill="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6" fillId="0" borderId="2" xfId="0" applyFont="1" applyFill="1" applyBorder="1" applyAlignment="1">
      <alignment horizontal="left" vertical="center" wrapText="1"/>
    </xf>
    <xf numFmtId="0" fontId="6" fillId="0" borderId="3" xfId="0" applyFont="1" applyFill="1" applyBorder="1" applyAlignment="1">
      <alignment horizontal="left" vertical="center" wrapText="1"/>
    </xf>
    <xf numFmtId="0" fontId="6" fillId="0" borderId="4" xfId="0" applyFont="1" applyFill="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49" fontId="7"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Fill="1" applyBorder="1" applyAlignment="1">
      <alignment horizontal="center" vertical="center" wrapText="1"/>
    </xf>
    <xf numFmtId="49" fontId="7" fillId="0" borderId="3" xfId="0" applyNumberFormat="1" applyFont="1" applyFill="1" applyBorder="1" applyAlignment="1">
      <alignment horizontal="center" vertical="center" wrapText="1"/>
    </xf>
    <xf numFmtId="49" fontId="7" fillId="0" borderId="4" xfId="0" applyNumberFormat="1" applyFont="1" applyFill="1" applyBorder="1" applyAlignment="1">
      <alignment horizontal="center" vertical="center" wrapText="1"/>
    </xf>
    <xf numFmtId="49" fontId="9"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3" fillId="12" borderId="2"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5" fillId="0" borderId="1" xfId="0" applyFont="1" applyBorder="1" applyAlignment="1">
      <alignment horizontal="center" vertical="center" wrapText="1"/>
    </xf>
    <xf numFmtId="49" fontId="7" fillId="0" borderId="1" xfId="0" applyNumberFormat="1" applyFont="1" applyBorder="1" applyAlignment="1">
      <alignment horizontal="left"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0" fontId="51" fillId="0" borderId="2" xfId="0" applyFont="1" applyBorder="1" applyAlignment="1">
      <alignment horizontal="left" vertical="center" wrapText="1"/>
    </xf>
    <xf numFmtId="0" fontId="51" fillId="0" borderId="3" xfId="0" applyFont="1" applyBorder="1" applyAlignment="1">
      <alignment horizontal="left" vertical="center" wrapText="1"/>
    </xf>
    <xf numFmtId="0" fontId="51" fillId="0" borderId="4" xfId="0" applyFont="1" applyBorder="1" applyAlignment="1">
      <alignment horizontal="left" vertical="center" wrapText="1"/>
    </xf>
    <xf numFmtId="0" fontId="5" fillId="6" borderId="1" xfId="0" applyFont="1" applyFill="1" applyBorder="1" applyAlignment="1">
      <alignment horizontal="center" vertical="center" wrapText="1"/>
    </xf>
    <xf numFmtId="0" fontId="8" fillId="19" borderId="2"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6"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24" fillId="0" borderId="4" xfId="0" applyFont="1" applyBorder="1" applyAlignment="1">
      <alignment horizontal="center" vertical="center" wrapText="1"/>
    </xf>
    <xf numFmtId="0" fontId="24" fillId="0" borderId="1" xfId="0" applyFont="1" applyBorder="1" applyAlignment="1">
      <alignment horizontal="center" vertical="center" wrapText="1"/>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0" fontId="29" fillId="0" borderId="0" xfId="0" applyFont="1" applyAlignment="1">
      <alignment horizontal="left" vertical="top" wrapText="1"/>
    </xf>
    <xf numFmtId="0" fontId="14" fillId="6" borderId="2" xfId="0" applyFont="1" applyFill="1" applyBorder="1" applyAlignment="1">
      <alignment horizontal="center" vertical="center" wrapText="1"/>
    </xf>
    <xf numFmtId="0" fontId="14" fillId="6" borderId="3" xfId="0" applyFont="1" applyFill="1" applyBorder="1" applyAlignment="1">
      <alignment horizontal="center" vertical="center" wrapText="1"/>
    </xf>
    <xf numFmtId="0" fontId="14" fillId="6" borderId="4" xfId="0" applyFont="1" applyFill="1" applyBorder="1" applyAlignment="1">
      <alignment horizontal="center" vertical="center" wrapText="1"/>
    </xf>
    <xf numFmtId="0" fontId="5" fillId="6" borderId="13" xfId="0" applyFont="1" applyFill="1" applyBorder="1" applyAlignment="1">
      <alignment horizontal="center" vertical="center" wrapText="1"/>
    </xf>
    <xf numFmtId="0" fontId="5" fillId="6" borderId="0" xfId="0" applyFont="1" applyFill="1" applyAlignment="1">
      <alignment horizontal="center"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4" fillId="0" borderId="0" xfId="0" applyFont="1" applyAlignment="1">
      <alignment horizont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38" fontId="7" fillId="0" borderId="1" xfId="0" applyNumberFormat="1" applyFont="1" applyFill="1" applyBorder="1" applyAlignment="1">
      <alignment horizontal="left" vertical="center" wrapText="1"/>
    </xf>
    <xf numFmtId="9" fontId="7" fillId="0" borderId="1" xfId="0" applyNumberFormat="1" applyFont="1" applyFill="1" applyBorder="1" applyAlignment="1">
      <alignment horizontal="center" vertical="center" wrapText="1"/>
    </xf>
    <xf numFmtId="14" fontId="7" fillId="0" borderId="1" xfId="0" applyNumberFormat="1" applyFont="1" applyFill="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9" fillId="0" borderId="2" xfId="0"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38" fontId="7" fillId="0" borderId="2" xfId="0" applyNumberFormat="1" applyFont="1" applyBorder="1" applyAlignment="1">
      <alignment vertical="center" wrapText="1"/>
    </xf>
    <xf numFmtId="38" fontId="7" fillId="0" borderId="3" xfId="0" applyNumberFormat="1" applyFont="1" applyBorder="1" applyAlignment="1">
      <alignment vertical="center" wrapText="1"/>
    </xf>
    <xf numFmtId="38" fontId="7" fillId="0" borderId="4" xfId="0" applyNumberFormat="1" applyFont="1" applyBorder="1" applyAlignment="1">
      <alignment vertical="center" wrapText="1"/>
    </xf>
    <xf numFmtId="0" fontId="41" fillId="0" borderId="5" xfId="0" applyFont="1" applyBorder="1" applyAlignment="1">
      <alignment horizontal="center" vertical="center" wrapText="1"/>
    </xf>
    <xf numFmtId="0" fontId="41" fillId="0" borderId="6" xfId="0" applyFont="1" applyBorder="1" applyAlignment="1">
      <alignment horizontal="center" vertical="center" wrapText="1"/>
    </xf>
    <xf numFmtId="0" fontId="41" fillId="0" borderId="7" xfId="0" applyFont="1" applyBorder="1" applyAlignment="1">
      <alignment horizontal="center" vertical="center" wrapText="1"/>
    </xf>
    <xf numFmtId="0" fontId="41" fillId="0" borderId="13" xfId="0" applyFont="1" applyBorder="1" applyAlignment="1">
      <alignment horizontal="center" vertical="center" wrapText="1"/>
    </xf>
    <xf numFmtId="0" fontId="41" fillId="0" borderId="0" xfId="0" applyFont="1" applyAlignment="1">
      <alignment horizontal="center" vertical="center" wrapText="1"/>
    </xf>
    <xf numFmtId="0" fontId="41" fillId="0" borderId="14" xfId="0" applyFont="1" applyBorder="1" applyAlignment="1">
      <alignment horizontal="center" vertical="center" wrapText="1"/>
    </xf>
    <xf numFmtId="0" fontId="7" fillId="4" borderId="13"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4" xfId="0" applyFont="1" applyFill="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0" xfId="0" applyFont="1" applyAlignment="1">
      <alignment horizontal="center" vertical="center" wrapText="1"/>
    </xf>
    <xf numFmtId="0" fontId="9" fillId="0" borderId="14"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38" fontId="7" fillId="0" borderId="13" xfId="0" applyNumberFormat="1" applyFont="1" applyBorder="1" applyAlignment="1">
      <alignment horizontal="center" vertical="center" wrapText="1"/>
    </xf>
    <xf numFmtId="38" fontId="7" fillId="0" borderId="0" xfId="0" applyNumberFormat="1" applyFont="1" applyBorder="1" applyAlignment="1">
      <alignment horizontal="center" vertical="center" wrapText="1"/>
    </xf>
    <xf numFmtId="38" fontId="7" fillId="0" borderId="14" xfId="0" applyNumberFormat="1" applyFont="1" applyBorder="1" applyAlignment="1">
      <alignment horizontal="center" vertical="center" wrapText="1"/>
    </xf>
    <xf numFmtId="9" fontId="7" fillId="0" borderId="5" xfId="0" applyNumberFormat="1" applyFont="1" applyBorder="1" applyAlignment="1">
      <alignment horizontal="center" vertical="center" wrapText="1"/>
    </xf>
    <xf numFmtId="9" fontId="7" fillId="0" borderId="7" xfId="0" applyNumberFormat="1" applyFont="1" applyBorder="1" applyAlignment="1">
      <alignment horizontal="center" vertical="center" wrapText="1"/>
    </xf>
    <xf numFmtId="9" fontId="7" fillId="0" borderId="13" xfId="0" applyNumberFormat="1" applyFont="1" applyBorder="1" applyAlignment="1">
      <alignment horizontal="center" vertical="center" wrapText="1"/>
    </xf>
    <xf numFmtId="9" fontId="7" fillId="0" borderId="14" xfId="0" applyNumberFormat="1" applyFont="1" applyBorder="1" applyAlignment="1">
      <alignment horizontal="center" vertical="center" wrapText="1"/>
    </xf>
    <xf numFmtId="9" fontId="7" fillId="0" borderId="8" xfId="0" applyNumberFormat="1" applyFont="1" applyBorder="1" applyAlignment="1">
      <alignment horizontal="center" vertical="center" wrapText="1"/>
    </xf>
    <xf numFmtId="9" fontId="7" fillId="0" borderId="10" xfId="0" applyNumberFormat="1" applyFont="1" applyBorder="1" applyAlignment="1">
      <alignment horizontal="center" vertical="center" wrapText="1"/>
    </xf>
    <xf numFmtId="38" fontId="8" fillId="3" borderId="3" xfId="0" applyNumberFormat="1" applyFont="1" applyFill="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7" fillId="0" borderId="11" xfId="0" applyFont="1" applyBorder="1" applyAlignment="1">
      <alignment horizontal="center" vertical="center" wrapText="1"/>
    </xf>
    <xf numFmtId="0" fontId="7" fillId="0" borderId="56" xfId="0" applyFont="1" applyBorder="1" applyAlignment="1">
      <alignment horizontal="center" vertical="center" wrapText="1"/>
    </xf>
    <xf numFmtId="0" fontId="7" fillId="0" borderId="12" xfId="0" applyFont="1" applyBorder="1" applyAlignment="1">
      <alignment horizontal="center" vertical="center" wrapText="1"/>
    </xf>
    <xf numFmtId="0" fontId="7" fillId="0" borderId="58" xfId="0" applyFont="1" applyBorder="1" applyAlignment="1">
      <alignment horizontal="left" vertical="center" wrapText="1"/>
    </xf>
    <xf numFmtId="0" fontId="7" fillId="0" borderId="59" xfId="0" applyFont="1" applyBorder="1" applyAlignment="1">
      <alignment horizontal="left" vertical="center" wrapText="1"/>
    </xf>
    <xf numFmtId="0" fontId="7" fillId="0" borderId="60" xfId="0" applyFont="1" applyBorder="1" applyAlignment="1">
      <alignment horizontal="left" vertical="center" wrapText="1"/>
    </xf>
    <xf numFmtId="0" fontId="9" fillId="0" borderId="1" xfId="0" applyFont="1" applyBorder="1" applyAlignment="1">
      <alignment horizontal="center" vertical="center" wrapText="1"/>
    </xf>
    <xf numFmtId="9" fontId="7" fillId="0" borderId="1" xfId="0" applyNumberFormat="1" applyFont="1" applyBorder="1" applyAlignment="1">
      <alignment horizontal="center" vertical="center" wrapText="1"/>
    </xf>
    <xf numFmtId="14" fontId="7" fillId="0" borderId="2" xfId="0" applyNumberFormat="1" applyFont="1" applyBorder="1" applyAlignment="1">
      <alignment horizontal="center" vertical="center" wrapText="1"/>
    </xf>
    <xf numFmtId="0" fontId="7" fillId="0" borderId="58" xfId="0" applyFont="1" applyBorder="1" applyAlignment="1">
      <alignment horizontal="center" vertical="center" wrapText="1"/>
    </xf>
    <xf numFmtId="0" fontId="7" fillId="0" borderId="59" xfId="0" applyFont="1" applyBorder="1" applyAlignment="1">
      <alignment horizontal="center" vertical="center" wrapText="1"/>
    </xf>
    <xf numFmtId="0" fontId="7" fillId="0" borderId="60" xfId="0" applyFont="1" applyBorder="1" applyAlignment="1">
      <alignment horizontal="center" vertical="center" wrapText="1"/>
    </xf>
    <xf numFmtId="14" fontId="7" fillId="0" borderId="58" xfId="0" applyNumberFormat="1" applyFont="1" applyBorder="1" applyAlignment="1">
      <alignment horizontal="center" vertical="center" wrapText="1"/>
    </xf>
    <xf numFmtId="14" fontId="7" fillId="0" borderId="60" xfId="0" applyNumberFormat="1" applyFont="1" applyBorder="1" applyAlignment="1">
      <alignment horizontal="center"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0" fontId="8" fillId="2" borderId="1" xfId="0" applyFont="1" applyFill="1" applyBorder="1" applyAlignment="1">
      <alignment horizontal="left" vertical="center" wrapText="1"/>
    </xf>
    <xf numFmtId="38" fontId="7" fillId="0" borderId="1" xfId="0" applyNumberFormat="1" applyFont="1" applyBorder="1" applyAlignment="1">
      <alignment horizontal="left"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166" fontId="5" fillId="0" borderId="1" xfId="0" applyNumberFormat="1" applyFont="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38" fontId="8" fillId="3" borderId="1" xfId="0" applyNumberFormat="1" applyFont="1" applyFill="1" applyBorder="1" applyAlignment="1">
      <alignment horizontal="center" vertical="center" wrapText="1"/>
    </xf>
    <xf numFmtId="0" fontId="41" fillId="0" borderId="8" xfId="0" applyFont="1" applyBorder="1" applyAlignment="1">
      <alignment horizontal="center" vertical="center" wrapText="1"/>
    </xf>
    <xf numFmtId="0" fontId="41" fillId="0" borderId="9" xfId="0" applyFont="1" applyBorder="1" applyAlignment="1">
      <alignment horizontal="center" vertical="center" wrapText="1"/>
    </xf>
    <xf numFmtId="0" fontId="41" fillId="0" borderId="10" xfId="0" applyFont="1" applyBorder="1" applyAlignment="1">
      <alignment horizontal="center" vertical="center" wrapText="1"/>
    </xf>
    <xf numFmtId="0" fontId="42" fillId="0" borderId="1" xfId="0" applyFont="1" applyBorder="1" applyAlignment="1">
      <alignment horizontal="center" vertical="center" wrapText="1"/>
    </xf>
    <xf numFmtId="0" fontId="22" fillId="0" borderId="2" xfId="0" applyFont="1" applyBorder="1" applyAlignment="1">
      <alignment horizontal="center" vertical="center" wrapText="1"/>
    </xf>
    <xf numFmtId="0" fontId="22" fillId="0" borderId="3" xfId="0" applyFont="1" applyBorder="1" applyAlignment="1">
      <alignment horizontal="center" vertical="center" wrapText="1"/>
    </xf>
    <xf numFmtId="0" fontId="22" fillId="0" borderId="4" xfId="0" applyFont="1" applyBorder="1" applyAlignment="1">
      <alignment horizontal="center" vertical="center" wrapText="1"/>
    </xf>
    <xf numFmtId="38" fontId="7" fillId="6" borderId="1" xfId="0" applyNumberFormat="1" applyFont="1" applyFill="1" applyBorder="1" applyAlignment="1">
      <alignment horizontal="center"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14" fontId="7" fillId="6" borderId="1" xfId="0" applyNumberFormat="1" applyFont="1" applyFill="1" applyBorder="1" applyAlignment="1">
      <alignment horizontal="center" vertical="center" wrapText="1"/>
    </xf>
    <xf numFmtId="0" fontId="7" fillId="0" borderId="11" xfId="0" applyFont="1" applyBorder="1" applyAlignment="1">
      <alignment horizontal="center" vertical="center"/>
    </xf>
    <xf numFmtId="0" fontId="7" fillId="0" borderId="56" xfId="0" applyFont="1" applyBorder="1" applyAlignment="1">
      <alignment horizontal="center" vertical="center"/>
    </xf>
    <xf numFmtId="0" fontId="7" fillId="0" borderId="12" xfId="0" applyFont="1" applyBorder="1" applyAlignment="1">
      <alignment horizontal="center" vertical="center"/>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49" fontId="7" fillId="0" borderId="3" xfId="0" applyNumberFormat="1" applyFont="1" applyBorder="1" applyAlignment="1">
      <alignment horizontal="left" vertical="center" wrapText="1"/>
    </xf>
    <xf numFmtId="49" fontId="7" fillId="0" borderId="4" xfId="0" applyNumberFormat="1" applyFont="1" applyBorder="1" applyAlignment="1">
      <alignment horizontal="left" vertical="center" wrapText="1"/>
    </xf>
    <xf numFmtId="0" fontId="7" fillId="6" borderId="1" xfId="0" applyFont="1" applyFill="1" applyBorder="1" applyAlignment="1">
      <alignment horizontal="center"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14" fontId="7" fillId="0" borderId="4" xfId="0" applyNumberFormat="1" applyFont="1" applyBorder="1" applyAlignment="1">
      <alignment horizontal="center" vertical="center" wrapText="1"/>
    </xf>
    <xf numFmtId="38" fontId="5" fillId="6" borderId="1" xfId="0" applyNumberFormat="1" applyFont="1" applyFill="1" applyBorder="1" applyAlignment="1">
      <alignmen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0" fontId="8" fillId="8" borderId="8" xfId="2" applyFont="1" applyFill="1" applyBorder="1" applyAlignment="1">
      <alignment horizontal="left" vertical="center"/>
    </xf>
    <xf numFmtId="0" fontId="8" fillId="8" borderId="9" xfId="2" applyFont="1" applyFill="1" applyBorder="1" applyAlignment="1">
      <alignment horizontal="left" vertical="center"/>
    </xf>
    <xf numFmtId="0" fontId="8" fillId="8" borderId="10" xfId="2" applyFont="1" applyFill="1" applyBorder="1" applyAlignment="1">
      <alignment horizontal="left" vertical="center"/>
    </xf>
    <xf numFmtId="10" fontId="7" fillId="0" borderId="3" xfId="1" applyNumberFormat="1" applyFont="1" applyBorder="1" applyAlignment="1">
      <alignment horizontal="center" vertical="center" wrapText="1"/>
    </xf>
    <xf numFmtId="0" fontId="1" fillId="0" borderId="5" xfId="0" applyFont="1" applyBorder="1" applyAlignment="1">
      <alignment horizontal="center" vertical="center" wrapText="1"/>
    </xf>
    <xf numFmtId="0" fontId="1" fillId="0" borderId="7" xfId="0" applyFont="1" applyBorder="1" applyAlignment="1">
      <alignment horizontal="center" vertical="center" wrapText="1"/>
    </xf>
    <xf numFmtId="0" fontId="1" fillId="0" borderId="13" xfId="0" applyFont="1" applyBorder="1" applyAlignment="1">
      <alignment horizontal="center" vertical="center" wrapText="1"/>
    </xf>
    <xf numFmtId="0" fontId="1" fillId="0" borderId="14" xfId="0" applyFont="1" applyBorder="1" applyAlignment="1">
      <alignment horizontal="center" vertical="center" wrapText="1"/>
    </xf>
    <xf numFmtId="0" fontId="20" fillId="0" borderId="2" xfId="0" applyFont="1" applyBorder="1" applyAlignment="1">
      <alignment horizontal="center" vertical="center"/>
    </xf>
    <xf numFmtId="0" fontId="20" fillId="0" borderId="26" xfId="0" applyFont="1" applyBorder="1" applyAlignment="1">
      <alignment horizontal="center" vertical="center"/>
    </xf>
    <xf numFmtId="0" fontId="12" fillId="0" borderId="2" xfId="0" applyFont="1" applyBorder="1" applyAlignment="1">
      <alignment horizontal="center" vertical="center"/>
    </xf>
    <xf numFmtId="0" fontId="12" fillId="0" borderId="26" xfId="0" applyFont="1" applyBorder="1" applyAlignment="1">
      <alignment horizontal="center" vertical="center"/>
    </xf>
    <xf numFmtId="0" fontId="12" fillId="0" borderId="36" xfId="0" applyFont="1" applyBorder="1" applyAlignment="1">
      <alignment horizontal="center" vertical="center"/>
    </xf>
    <xf numFmtId="0" fontId="12" fillId="0" borderId="53" xfId="0" applyFont="1" applyBorder="1" applyAlignment="1">
      <alignment horizontal="center" vertical="center"/>
    </xf>
    <xf numFmtId="0" fontId="20" fillId="0" borderId="51" xfId="0" applyFont="1" applyBorder="1" applyAlignment="1">
      <alignment horizontal="left" vertical="center" wrapText="1"/>
    </xf>
    <xf numFmtId="0" fontId="20" fillId="0" borderId="20" xfId="0" applyFont="1" applyBorder="1" applyAlignment="1">
      <alignment horizontal="left" vertical="center" wrapText="1"/>
    </xf>
    <xf numFmtId="0" fontId="20" fillId="0" borderId="50" xfId="0" applyFont="1" applyBorder="1" applyAlignment="1">
      <alignment horizontal="left" vertical="center" wrapText="1"/>
    </xf>
    <xf numFmtId="0" fontId="12" fillId="0" borderId="34" xfId="0" applyFont="1" applyBorder="1" applyAlignment="1">
      <alignment horizontal="center" vertical="center"/>
    </xf>
    <xf numFmtId="0" fontId="12" fillId="0" borderId="18" xfId="0" applyFont="1" applyBorder="1" applyAlignment="1">
      <alignment horizontal="center" vertical="center"/>
    </xf>
    <xf numFmtId="0" fontId="12" fillId="0" borderId="38" xfId="0" applyFont="1" applyBorder="1" applyAlignment="1">
      <alignment horizontal="center" vertical="center"/>
    </xf>
    <xf numFmtId="0" fontId="12" fillId="0" borderId="28" xfId="0" applyFont="1" applyBorder="1" applyAlignment="1">
      <alignment horizontal="center" vertical="center"/>
    </xf>
    <xf numFmtId="1" fontId="12" fillId="0" borderId="18" xfId="0" applyNumberFormat="1" applyFont="1" applyBorder="1" applyAlignment="1">
      <alignment horizontal="center" vertical="center"/>
    </xf>
    <xf numFmtId="1" fontId="12" fillId="0" borderId="28" xfId="0" applyNumberFormat="1" applyFont="1" applyBorder="1" applyAlignment="1">
      <alignment horizontal="center" vertical="center"/>
    </xf>
    <xf numFmtId="1" fontId="12" fillId="0" borderId="47" xfId="0" applyNumberFormat="1" applyFont="1" applyBorder="1" applyAlignment="1">
      <alignment horizontal="center" vertical="center"/>
    </xf>
    <xf numFmtId="1" fontId="12" fillId="0" borderId="48" xfId="0" applyNumberFormat="1" applyFont="1" applyBorder="1" applyAlignment="1">
      <alignment horizontal="center" vertical="center"/>
    </xf>
    <xf numFmtId="0" fontId="20" fillId="0" borderId="30" xfId="0" applyFont="1" applyBorder="1" applyAlignment="1">
      <alignment horizontal="left" vertical="center" wrapText="1"/>
    </xf>
    <xf numFmtId="0" fontId="12" fillId="0" borderId="2" xfId="0" applyFont="1" applyBorder="1" applyAlignment="1">
      <alignment horizontal="center" vertical="center" wrapText="1"/>
    </xf>
    <xf numFmtId="0" fontId="12" fillId="0" borderId="26" xfId="0" applyFont="1" applyBorder="1" applyAlignment="1">
      <alignment horizontal="center" vertical="center" wrapText="1"/>
    </xf>
    <xf numFmtId="0" fontId="20" fillId="0" borderId="2" xfId="0" applyFont="1" applyBorder="1" applyAlignment="1">
      <alignment horizontal="center" vertical="center" wrapText="1"/>
    </xf>
    <xf numFmtId="0" fontId="20" fillId="0" borderId="26" xfId="0" applyFont="1" applyBorder="1" applyAlignment="1">
      <alignment horizontal="center" vertical="center" wrapText="1"/>
    </xf>
    <xf numFmtId="0" fontId="12" fillId="0" borderId="31" xfId="0" applyFont="1" applyBorder="1" applyAlignment="1">
      <alignment horizontal="center" vertical="center"/>
    </xf>
    <xf numFmtId="0" fontId="12" fillId="0" borderId="16" xfId="0" applyFont="1" applyBorder="1" applyAlignment="1">
      <alignment horizontal="center" vertical="center"/>
    </xf>
    <xf numFmtId="0" fontId="12" fillId="0" borderId="33" xfId="0" applyFont="1" applyBorder="1" applyAlignment="1">
      <alignment horizontal="center" vertical="center"/>
    </xf>
    <xf numFmtId="0" fontId="12" fillId="0" borderId="25" xfId="0" applyFont="1" applyBorder="1" applyAlignment="1">
      <alignment horizontal="center" vertical="center"/>
    </xf>
    <xf numFmtId="0" fontId="20" fillId="0" borderId="2" xfId="0" applyFont="1" applyBorder="1" applyAlignment="1">
      <alignment horizontal="left" vertical="center" wrapText="1"/>
    </xf>
    <xf numFmtId="0" fontId="20" fillId="0" borderId="26" xfId="0" applyFont="1" applyBorder="1" applyAlignment="1">
      <alignment horizontal="left" vertical="center" wrapText="1"/>
    </xf>
    <xf numFmtId="0" fontId="20" fillId="0" borderId="54" xfId="0" applyFont="1" applyBorder="1" applyAlignment="1">
      <alignment horizontal="left" vertical="center" wrapText="1"/>
    </xf>
    <xf numFmtId="0" fontId="20" fillId="0" borderId="55" xfId="0" applyFont="1" applyBorder="1" applyAlignment="1">
      <alignment horizontal="left" vertical="center" wrapText="1"/>
    </xf>
    <xf numFmtId="0" fontId="12" fillId="0" borderId="23" xfId="0" applyFont="1" applyBorder="1" applyAlignment="1">
      <alignment horizontal="center" vertical="center"/>
    </xf>
    <xf numFmtId="0" fontId="12" fillId="0" borderId="24"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0" fontId="12" fillId="0" borderId="67" xfId="0" applyFont="1" applyBorder="1" applyAlignment="1">
      <alignment horizontal="center"/>
    </xf>
    <xf numFmtId="0" fontId="12" fillId="0" borderId="14" xfId="0" applyFont="1" applyBorder="1" applyAlignment="1">
      <alignment horizontal="center"/>
    </xf>
    <xf numFmtId="0" fontId="12" fillId="0" borderId="1" xfId="0" applyFont="1" applyBorder="1" applyAlignment="1">
      <alignment horizontal="center" vertical="center"/>
    </xf>
    <xf numFmtId="0" fontId="12" fillId="0" borderId="44" xfId="0" applyFont="1" applyBorder="1" applyAlignment="1">
      <alignment horizontal="center" vertical="center"/>
    </xf>
    <xf numFmtId="0" fontId="12" fillId="0" borderId="7" xfId="0" applyFont="1" applyBorder="1" applyAlignment="1">
      <alignment horizontal="center" vertical="center"/>
    </xf>
    <xf numFmtId="0" fontId="12" fillId="0" borderId="43" xfId="0" applyFont="1" applyBorder="1" applyAlignment="1">
      <alignment horizontal="center" vertical="center"/>
    </xf>
    <xf numFmtId="0" fontId="12" fillId="0" borderId="10" xfId="0" applyFont="1" applyBorder="1" applyAlignment="1">
      <alignment horizontal="center" vertical="center"/>
    </xf>
    <xf numFmtId="1" fontId="12" fillId="0" borderId="11" xfId="0" applyNumberFormat="1" applyFont="1" applyBorder="1" applyAlignment="1">
      <alignment horizontal="center" vertical="center" wrapText="1"/>
    </xf>
    <xf numFmtId="1" fontId="12" fillId="0" borderId="12" xfId="0" applyNumberFormat="1" applyFont="1" applyBorder="1" applyAlignment="1">
      <alignment horizontal="center" vertical="center" wrapText="1"/>
    </xf>
    <xf numFmtId="0" fontId="12" fillId="0" borderId="41" xfId="0" applyFont="1" applyBorder="1" applyAlignment="1">
      <alignment horizontal="center"/>
    </xf>
    <xf numFmtId="0" fontId="12" fillId="0" borderId="42" xfId="0" applyFont="1" applyBorder="1" applyAlignment="1">
      <alignment horizontal="center"/>
    </xf>
    <xf numFmtId="0" fontId="12" fillId="0" borderId="31" xfId="0" applyFont="1" applyBorder="1" applyAlignment="1">
      <alignment horizontal="center"/>
    </xf>
    <xf numFmtId="0" fontId="12" fillId="0" borderId="15" xfId="0" applyFont="1" applyBorder="1" applyAlignment="1">
      <alignment horizontal="center"/>
    </xf>
    <xf numFmtId="0" fontId="12" fillId="0" borderId="13" xfId="0" applyFont="1" applyBorder="1" applyAlignment="1">
      <alignment horizontal="center"/>
    </xf>
    <xf numFmtId="0" fontId="12" fillId="0" borderId="0" xfId="0" applyFont="1" applyAlignment="1">
      <alignment horizontal="center"/>
    </xf>
    <xf numFmtId="1" fontId="12" fillId="0" borderId="36" xfId="0" applyNumberFormat="1" applyFont="1" applyBorder="1" applyAlignment="1">
      <alignment horizontal="center" vertical="center"/>
    </xf>
    <xf numFmtId="1" fontId="12" fillId="0" borderId="37" xfId="0" applyNumberFormat="1" applyFont="1" applyBorder="1" applyAlignment="1">
      <alignment horizontal="center" vertical="center"/>
    </xf>
    <xf numFmtId="0" fontId="45" fillId="0" borderId="17" xfId="15" applyFont="1" applyBorder="1" applyAlignment="1">
      <alignment horizontal="center" vertical="center"/>
    </xf>
    <xf numFmtId="0" fontId="45" fillId="0" borderId="15" xfId="15" applyFont="1" applyBorder="1" applyAlignment="1">
      <alignment horizontal="center" vertical="center"/>
    </xf>
    <xf numFmtId="0" fontId="45" fillId="0" borderId="16" xfId="15" applyFont="1" applyBorder="1" applyAlignment="1">
      <alignment horizontal="center" vertical="center"/>
    </xf>
    <xf numFmtId="0" fontId="45" fillId="0" borderId="43" xfId="15" applyFont="1" applyBorder="1" applyAlignment="1">
      <alignment horizontal="center" vertical="center"/>
    </xf>
    <xf numFmtId="0" fontId="45" fillId="0" borderId="9" xfId="15" applyFont="1" applyBorder="1" applyAlignment="1">
      <alignment horizontal="center" vertical="center"/>
    </xf>
    <xf numFmtId="0" fontId="45" fillId="0" borderId="32" xfId="15" applyFont="1" applyBorder="1" applyAlignment="1">
      <alignment horizontal="center" vertical="center"/>
    </xf>
    <xf numFmtId="0" fontId="46" fillId="0" borderId="44" xfId="15" applyFont="1" applyBorder="1" applyAlignment="1">
      <alignment horizontal="center" vertical="center"/>
    </xf>
    <xf numFmtId="0" fontId="46" fillId="0" borderId="6" xfId="15" applyFont="1" applyBorder="1" applyAlignment="1">
      <alignment horizontal="center" vertical="center"/>
    </xf>
    <xf numFmtId="0" fontId="46" fillId="0" borderId="7" xfId="15" applyFont="1" applyBorder="1" applyAlignment="1">
      <alignment horizontal="center" vertical="center"/>
    </xf>
    <xf numFmtId="0" fontId="46" fillId="0" borderId="43" xfId="15" applyFont="1" applyBorder="1" applyAlignment="1">
      <alignment horizontal="center" vertical="center"/>
    </xf>
    <xf numFmtId="0" fontId="46" fillId="0" borderId="9" xfId="15" applyFont="1" applyBorder="1" applyAlignment="1">
      <alignment horizontal="center" vertical="center"/>
    </xf>
    <xf numFmtId="0" fontId="46" fillId="0" borderId="10" xfId="15" applyFont="1" applyBorder="1" applyAlignment="1">
      <alignment horizontal="center" vertical="center"/>
    </xf>
    <xf numFmtId="0" fontId="47" fillId="0" borderId="64" xfId="15" applyFont="1" applyBorder="1" applyAlignment="1">
      <alignment horizontal="center" vertical="center"/>
    </xf>
    <xf numFmtId="0" fontId="47" fillId="0" borderId="3" xfId="15" applyFont="1" applyBorder="1" applyAlignment="1">
      <alignment horizontal="center" vertical="center"/>
    </xf>
    <xf numFmtId="0" fontId="47" fillId="0" borderId="6" xfId="15" applyFont="1" applyBorder="1" applyAlignment="1">
      <alignment horizontal="center" vertical="center"/>
    </xf>
    <xf numFmtId="0" fontId="47" fillId="0" borderId="57" xfId="15" applyFont="1" applyBorder="1" applyAlignment="1">
      <alignment horizontal="center" vertical="center"/>
    </xf>
    <xf numFmtId="0" fontId="47" fillId="0" borderId="44" xfId="15" applyFont="1" applyBorder="1" applyAlignment="1">
      <alignment horizontal="center" vertical="center"/>
    </xf>
    <xf numFmtId="0" fontId="47" fillId="0" borderId="7" xfId="15" applyFont="1" applyBorder="1" applyAlignment="1">
      <alignment horizontal="center" vertical="center"/>
    </xf>
    <xf numFmtId="0" fontId="47" fillId="0" borderId="43" xfId="15" applyFont="1" applyBorder="1" applyAlignment="1">
      <alignment horizontal="center" vertical="center"/>
    </xf>
    <xf numFmtId="0" fontId="47" fillId="0" borderId="10" xfId="15" applyFont="1" applyBorder="1" applyAlignment="1">
      <alignment horizontal="center" vertical="center"/>
    </xf>
    <xf numFmtId="173" fontId="47" fillId="0" borderId="11" xfId="15" applyNumberFormat="1" applyFont="1" applyBorder="1" applyAlignment="1">
      <alignment horizontal="center" vertical="center"/>
    </xf>
    <xf numFmtId="173" fontId="47" fillId="0" borderId="12" xfId="15" applyNumberFormat="1" applyFont="1" applyBorder="1" applyAlignment="1">
      <alignment horizontal="center" vertical="center"/>
    </xf>
    <xf numFmtId="0" fontId="49" fillId="0" borderId="35" xfId="15" applyFont="1" applyBorder="1" applyAlignment="1">
      <alignment horizontal="left" vertical="center" wrapText="1"/>
    </xf>
    <xf numFmtId="0" fontId="49" fillId="0" borderId="42" xfId="15" applyFont="1" applyBorder="1" applyAlignment="1">
      <alignment horizontal="left" vertical="center" wrapText="1"/>
    </xf>
    <xf numFmtId="0" fontId="49" fillId="0" borderId="52" xfId="15" applyFont="1" applyBorder="1" applyAlignment="1">
      <alignment horizontal="left" vertical="center" wrapText="1"/>
    </xf>
    <xf numFmtId="0" fontId="12" fillId="0" borderId="65" xfId="0" applyFont="1" applyBorder="1" applyAlignment="1">
      <alignment horizontal="center" vertical="center"/>
    </xf>
    <xf numFmtId="0" fontId="12" fillId="0" borderId="63" xfId="0" applyFont="1" applyBorder="1" applyAlignment="1">
      <alignment horizontal="center" vertical="center"/>
    </xf>
    <xf numFmtId="0" fontId="47" fillId="0" borderId="11" xfId="15" applyFont="1" applyBorder="1" applyAlignment="1">
      <alignment horizontal="center" vertical="center"/>
    </xf>
    <xf numFmtId="0" fontId="47" fillId="0" borderId="12" xfId="15" applyFont="1" applyBorder="1" applyAlignment="1">
      <alignment horizontal="center" vertical="center"/>
    </xf>
    <xf numFmtId="0" fontId="47" fillId="0" borderId="5" xfId="15" applyFont="1" applyBorder="1" applyAlignment="1">
      <alignment horizontal="center" vertical="center"/>
    </xf>
    <xf numFmtId="0" fontId="47" fillId="0" borderId="8" xfId="15" applyFont="1" applyBorder="1" applyAlignment="1">
      <alignment horizontal="center" vertical="center"/>
    </xf>
    <xf numFmtId="0" fontId="47" fillId="0" borderId="32" xfId="15" applyFont="1" applyBorder="1" applyAlignment="1">
      <alignment horizontal="center" vertical="center"/>
    </xf>
    <xf numFmtId="0" fontId="48" fillId="0" borderId="24" xfId="15" applyFont="1" applyBorder="1" applyAlignment="1">
      <alignment horizontal="center" vertical="center"/>
    </xf>
    <xf numFmtId="0" fontId="48" fillId="0" borderId="25" xfId="15" applyFont="1" applyBorder="1" applyAlignment="1">
      <alignment horizontal="center" vertical="center"/>
    </xf>
    <xf numFmtId="0" fontId="49" fillId="0" borderId="49" xfId="15" applyFont="1" applyBorder="1" applyAlignment="1">
      <alignment horizontal="left" vertical="center" wrapText="1"/>
    </xf>
    <xf numFmtId="0" fontId="20" fillId="0" borderId="0" xfId="0" applyFont="1" applyAlignment="1">
      <alignment horizontal="left" vertical="top"/>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38" fontId="8" fillId="3" borderId="11" xfId="2" applyNumberFormat="1" applyFont="1" applyFill="1" applyBorder="1" applyAlignment="1">
      <alignment horizontal="center" vertical="center"/>
    </xf>
    <xf numFmtId="38" fontId="8" fillId="3" borderId="12" xfId="2" applyNumberFormat="1" applyFont="1" applyFill="1" applyBorder="1" applyAlignment="1">
      <alignment horizontal="center" vertical="center"/>
    </xf>
    <xf numFmtId="0" fontId="8" fillId="14" borderId="1" xfId="2"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69" fontId="7" fillId="0" borderId="1" xfId="5"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64" fontId="0" fillId="0" borderId="5" xfId="11" applyFont="1" applyBorder="1" applyAlignment="1">
      <alignment horizontal="center"/>
    </xf>
    <xf numFmtId="164" fontId="0" fillId="0" borderId="7" xfId="11" applyFont="1" applyBorder="1" applyAlignment="1">
      <alignment horizontal="center"/>
    </xf>
    <xf numFmtId="38" fontId="8" fillId="3" borderId="1" xfId="2" applyNumberFormat="1" applyFont="1" applyFill="1" applyBorder="1" applyAlignment="1">
      <alignment horizontal="center" vertical="center" wrapText="1"/>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15" fontId="5" fillId="0" borderId="1" xfId="0" applyNumberFormat="1" applyFont="1" applyBorder="1" applyAlignment="1">
      <alignment horizontal="center" vertical="center" wrapText="1"/>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7" fillId="15" borderId="1" xfId="2" applyFont="1" applyFill="1" applyBorder="1" applyAlignment="1">
      <alignment horizontal="center" vertical="center" wrapText="1"/>
    </xf>
    <xf numFmtId="169" fontId="7" fillId="0" borderId="1" xfId="5" applyNumberFormat="1" applyFont="1" applyBorder="1" applyAlignment="1">
      <alignment horizontal="right" vertical="center" wrapText="1"/>
    </xf>
    <xf numFmtId="169" fontId="7" fillId="0" borderId="2" xfId="5" applyNumberFormat="1" applyFont="1" applyBorder="1" applyAlignment="1">
      <alignment horizontal="right" vertical="center" wrapText="1"/>
    </xf>
    <xf numFmtId="169" fontId="7" fillId="0" borderId="4" xfId="5" applyNumberFormat="1" applyFont="1" applyBorder="1" applyAlignment="1">
      <alignment horizontal="right"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69"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9" fontId="7" fillId="0" borderId="2" xfId="5" applyNumberFormat="1" applyFont="1" applyBorder="1" applyAlignment="1">
      <alignment horizontal="right" wrapText="1"/>
    </xf>
    <xf numFmtId="169" fontId="7" fillId="0" borderId="3" xfId="5" applyNumberFormat="1" applyFont="1" applyBorder="1" applyAlignment="1">
      <alignment horizontal="right" wrapText="1"/>
    </xf>
    <xf numFmtId="169" fontId="7" fillId="0" borderId="4" xfId="5" applyNumberFormat="1" applyFont="1" applyBorder="1" applyAlignment="1">
      <alignment horizontal="right" wrapText="1"/>
    </xf>
    <xf numFmtId="15" fontId="7" fillId="0" borderId="1" xfId="2" applyNumberFormat="1" applyFont="1" applyBorder="1" applyAlignment="1">
      <alignment horizontal="center" vertical="center"/>
    </xf>
    <xf numFmtId="169" fontId="7" fillId="0" borderId="1" xfId="2" applyNumberFormat="1" applyFont="1" applyBorder="1" applyAlignment="1">
      <alignment horizontal="center" vertical="center" wrapText="1"/>
    </xf>
    <xf numFmtId="164" fontId="7" fillId="0" borderId="1" xfId="11" applyFont="1" applyBorder="1" applyAlignment="1">
      <alignment horizontal="center" vertical="center"/>
    </xf>
    <xf numFmtId="164" fontId="7" fillId="0" borderId="1" xfId="11" applyFont="1" applyBorder="1" applyAlignment="1">
      <alignment horizontal="center" vertical="center" wrapText="1"/>
    </xf>
    <xf numFmtId="164" fontId="8" fillId="0" borderId="1" xfId="11" applyFont="1" applyBorder="1" applyAlignment="1">
      <alignment horizontal="center" vertical="center" wrapText="1"/>
    </xf>
    <xf numFmtId="164" fontId="7" fillId="0" borderId="1" xfId="11" applyFont="1" applyBorder="1" applyAlignment="1">
      <alignment vertical="center" wrapText="1"/>
    </xf>
    <xf numFmtId="165"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2" fontId="8" fillId="0" borderId="2" xfId="11" applyNumberFormat="1" applyFont="1" applyBorder="1" applyAlignment="1">
      <alignment horizontal="right" vertical="center" wrapText="1"/>
    </xf>
    <xf numFmtId="172" fontId="8" fillId="0" borderId="4" xfId="11" applyNumberFormat="1" applyFont="1" applyBorder="1" applyAlignment="1">
      <alignment horizontal="right" vertical="center" wrapText="1"/>
    </xf>
    <xf numFmtId="172" fontId="18" fillId="0" borderId="2" xfId="11" applyNumberFormat="1" applyFont="1" applyBorder="1" applyAlignment="1">
      <alignment horizontal="right" vertical="center" wrapText="1"/>
    </xf>
    <xf numFmtId="172" fontId="18" fillId="0" borderId="3" xfId="11" applyNumberFormat="1" applyFont="1" applyBorder="1" applyAlignment="1">
      <alignment horizontal="right" vertical="center" wrapText="1"/>
    </xf>
    <xf numFmtId="169" fontId="7" fillId="0" borderId="1" xfId="5" applyNumberFormat="1" applyFont="1" applyBorder="1" applyAlignment="1">
      <alignment horizontal="right" wrapText="1"/>
    </xf>
    <xf numFmtId="0" fontId="20" fillId="0" borderId="1" xfId="0" applyFont="1" applyBorder="1" applyAlignment="1">
      <alignment horizontal="right" wrapText="1"/>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69" fontId="7" fillId="0" borderId="2" xfId="5" applyNumberFormat="1" applyFont="1" applyFill="1" applyBorder="1" applyAlignment="1">
      <alignment horizontal="right" wrapText="1"/>
    </xf>
    <xf numFmtId="169" fontId="7" fillId="0" borderId="4" xfId="5" applyNumberFormat="1" applyFont="1" applyFill="1" applyBorder="1" applyAlignment="1">
      <alignment horizontal="right" wrapText="1"/>
    </xf>
    <xf numFmtId="169" fontId="8" fillId="0" borderId="2" xfId="5" applyNumberFormat="1" applyFont="1" applyBorder="1" applyAlignment="1">
      <alignment horizontal="center" vertical="center" wrapText="1"/>
    </xf>
    <xf numFmtId="169" fontId="8" fillId="0" borderId="4" xfId="5" applyNumberFormat="1" applyFont="1" applyBorder="1" applyAlignment="1">
      <alignment horizontal="center" vertical="center" wrapText="1"/>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5" fontId="11" fillId="0" borderId="8" xfId="2" applyNumberFormat="1" applyBorder="1" applyAlignment="1">
      <alignment horizontal="right"/>
    </xf>
    <xf numFmtId="15" fontId="11" fillId="0" borderId="10" xfId="2" applyNumberFormat="1" applyBorder="1" applyAlignment="1">
      <alignment horizontal="right"/>
    </xf>
    <xf numFmtId="169"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0" fontId="2" fillId="0" borderId="1" xfId="0" applyFont="1" applyBorder="1" applyAlignment="1">
      <alignment horizontal="center" vertical="center" wrapText="1"/>
    </xf>
    <xf numFmtId="0" fontId="0" fillId="0" borderId="1" xfId="0" applyBorder="1" applyAlignment="1">
      <alignment horizontal="right" wrapText="1"/>
    </xf>
    <xf numFmtId="0" fontId="2" fillId="0" borderId="1" xfId="0" applyFont="1"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164" fontId="7" fillId="0" borderId="4" xfId="11" applyFont="1" applyBorder="1" applyAlignment="1">
      <alignment horizontal="right" wrapText="1"/>
    </xf>
    <xf numFmtId="14" fontId="0" fillId="0" borderId="1" xfId="0" applyNumberFormat="1" applyBorder="1" applyAlignment="1">
      <alignment horizontal="right" wrapText="1"/>
    </xf>
    <xf numFmtId="14" fontId="2" fillId="0" borderId="1" xfId="0" applyNumberFormat="1" applyFont="1" applyBorder="1" applyAlignment="1">
      <alignment horizontal="right" wrapText="1"/>
    </xf>
    <xf numFmtId="169" fontId="5" fillId="0" borderId="1" xfId="0" applyNumberFormat="1" applyFont="1" applyBorder="1" applyAlignment="1">
      <alignment horizontal="right"/>
    </xf>
    <xf numFmtId="0" fontId="20" fillId="0" borderId="2" xfId="0" applyFont="1" applyBorder="1" applyAlignment="1">
      <alignment horizontal="right" wrapText="1"/>
    </xf>
    <xf numFmtId="0" fontId="20"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0" fontId="20" fillId="0" borderId="1" xfId="0" applyFont="1" applyBorder="1" applyAlignment="1">
      <alignment horizontal="center" vertical="center" wrapText="1"/>
    </xf>
    <xf numFmtId="169" fontId="5" fillId="0" borderId="1" xfId="0" applyNumberFormat="1" applyFont="1" applyBorder="1" applyAlignment="1">
      <alignment horizontal="center"/>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0" fontId="5" fillId="0" borderId="1" xfId="0" applyFont="1" applyBorder="1" applyAlignment="1">
      <alignment horizontal="right" wrapText="1"/>
    </xf>
    <xf numFmtId="169" fontId="5" fillId="0" borderId="1" xfId="0" applyNumberFormat="1" applyFont="1" applyBorder="1" applyAlignment="1">
      <alignment horizontal="center" vertical="center" wrapText="1"/>
    </xf>
    <xf numFmtId="0" fontId="8" fillId="3" borderId="13"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4" xfId="0" applyFont="1" applyFill="1" applyBorder="1" applyAlignment="1">
      <alignment horizontal="center" vertical="center" wrapText="1"/>
    </xf>
    <xf numFmtId="175" fontId="5" fillId="0" borderId="1" xfId="0" applyNumberFormat="1" applyFont="1" applyBorder="1" applyAlignment="1">
      <alignment horizontal="right" wrapText="1"/>
    </xf>
    <xf numFmtId="169" fontId="2" fillId="0" borderId="1" xfId="0" applyNumberFormat="1" applyFont="1" applyBorder="1" applyAlignment="1">
      <alignment horizontal="right" wrapText="1"/>
    </xf>
    <xf numFmtId="169" fontId="0" fillId="0" borderId="1" xfId="0" applyNumberFormat="1" applyBorder="1" applyAlignment="1">
      <alignment horizontal="right"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5" fontId="0" fillId="0" borderId="1" xfId="0" applyNumberFormat="1" applyBorder="1" applyAlignment="1">
      <alignment horizontal="right" wrapText="1"/>
    </xf>
    <xf numFmtId="169" fontId="2" fillId="0" borderId="1" xfId="0" applyNumberFormat="1" applyFont="1" applyBorder="1" applyAlignment="1">
      <alignment horizontal="center" vertical="center" wrapText="1"/>
    </xf>
    <xf numFmtId="176" fontId="7" fillId="0" borderId="1" xfId="5" applyNumberFormat="1" applyFont="1" applyBorder="1" applyAlignment="1">
      <alignment vertical="center" wrapText="1"/>
    </xf>
    <xf numFmtId="176" fontId="7" fillId="0" borderId="2" xfId="5" applyNumberFormat="1" applyFont="1" applyBorder="1" applyAlignment="1">
      <alignment vertical="center" wrapText="1"/>
    </xf>
    <xf numFmtId="0" fontId="20" fillId="0" borderId="2" xfId="0" applyFont="1" applyBorder="1" applyAlignment="1">
      <alignment vertical="center" wrapText="1"/>
    </xf>
    <xf numFmtId="0" fontId="20" fillId="0" borderId="4" xfId="0" applyFont="1" applyBorder="1" applyAlignment="1">
      <alignment vertical="center" wrapText="1"/>
    </xf>
    <xf numFmtId="15" fontId="7" fillId="0" borderId="1" xfId="2" applyNumberFormat="1" applyFont="1" applyBorder="1" applyAlignment="1">
      <alignment vertical="center" wrapText="1"/>
    </xf>
    <xf numFmtId="176" fontId="7" fillId="0" borderId="2" xfId="5" applyNumberFormat="1" applyFont="1" applyBorder="1" applyAlignment="1">
      <alignment wrapText="1"/>
    </xf>
    <xf numFmtId="176" fontId="7" fillId="0" borderId="4" xfId="5" applyNumberFormat="1" applyFont="1" applyBorder="1" applyAlignment="1">
      <alignment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0" fontId="5" fillId="0" borderId="1" xfId="0" applyFont="1" applyBorder="1" applyAlignment="1">
      <alignment horizontal="center" wrapText="1"/>
    </xf>
    <xf numFmtId="176" fontId="7" fillId="0" borderId="1" xfId="5" applyNumberFormat="1" applyFont="1" applyBorder="1" applyAlignment="1">
      <alignment wrapText="1"/>
    </xf>
    <xf numFmtId="0" fontId="20" fillId="0" borderId="2" xfId="0" applyFont="1" applyBorder="1" applyAlignment="1">
      <alignment wrapText="1"/>
    </xf>
    <xf numFmtId="0" fontId="20" fillId="0" borderId="4" xfId="0" applyFont="1" applyBorder="1" applyAlignment="1">
      <alignment wrapText="1"/>
    </xf>
    <xf numFmtId="15" fontId="7" fillId="0" borderId="1" xfId="2" applyNumberFormat="1" applyFont="1" applyBorder="1" applyAlignment="1">
      <alignment wrapText="1"/>
    </xf>
    <xf numFmtId="0" fontId="7" fillId="0" borderId="1" xfId="2" applyFont="1" applyBorder="1" applyAlignment="1">
      <alignment horizontal="center" wrapText="1"/>
    </xf>
    <xf numFmtId="176" fontId="2" fillId="0" borderId="2" xfId="0" applyNumberFormat="1" applyFont="1" applyBorder="1" applyAlignment="1">
      <alignment vertical="center" wrapText="1"/>
    </xf>
    <xf numFmtId="176" fontId="2" fillId="0" borderId="3" xfId="0" applyNumberFormat="1" applyFont="1" applyBorder="1" applyAlignment="1">
      <alignment vertical="center" wrapText="1"/>
    </xf>
    <xf numFmtId="176" fontId="2" fillId="0" borderId="1" xfId="0" applyNumberFormat="1" applyFont="1" applyBorder="1" applyAlignment="1">
      <alignment wrapText="1"/>
    </xf>
    <xf numFmtId="0" fontId="20" fillId="0" borderId="1" xfId="0" applyFont="1" applyBorder="1" applyAlignment="1">
      <alignment wrapText="1"/>
    </xf>
    <xf numFmtId="0" fontId="7" fillId="0" borderId="1" xfId="2" applyFont="1" applyBorder="1" applyAlignment="1">
      <alignment horizontal="justify" vertical="justify" wrapText="1"/>
    </xf>
    <xf numFmtId="169" fontId="2" fillId="0" borderId="1" xfId="0" applyNumberFormat="1" applyFont="1" applyBorder="1" applyAlignment="1">
      <alignment horizontal="right"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79" fontId="0" fillId="0" borderId="1" xfId="0" applyNumberFormat="1" applyBorder="1" applyAlignment="1">
      <alignment horizontal="right" vertical="center" wrapText="1"/>
    </xf>
    <xf numFmtId="179" fontId="2" fillId="0" borderId="1" xfId="0" applyNumberFormat="1" applyFont="1" applyBorder="1" applyAlignment="1">
      <alignment horizontal="right" vertical="center"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169" fontId="7" fillId="0" borderId="1" xfId="5" applyNumberFormat="1" applyFont="1" applyFill="1" applyBorder="1" applyAlignment="1">
      <alignment horizontal="right" vertical="center" wrapText="1"/>
    </xf>
    <xf numFmtId="176" fontId="4" fillId="0" borderId="6" xfId="0" applyNumberFormat="1" applyFont="1" applyBorder="1" applyAlignment="1">
      <alignment wrapText="1"/>
    </xf>
    <xf numFmtId="0" fontId="0" fillId="0" borderId="6" xfId="0" applyBorder="1" applyAlignment="1">
      <alignment wrapText="1"/>
    </xf>
    <xf numFmtId="169" fontId="38" fillId="0" borderId="2" xfId="14" applyNumberFormat="1" applyBorder="1" applyAlignment="1">
      <alignment horizontal="right" wrapText="1"/>
    </xf>
    <xf numFmtId="169" fontId="38" fillId="0" borderId="4" xfId="14" applyNumberFormat="1" applyBorder="1" applyAlignment="1">
      <alignment horizontal="right" wrapText="1"/>
    </xf>
    <xf numFmtId="169" fontId="5" fillId="0" borderId="11" xfId="0" applyNumberFormat="1" applyFont="1" applyBorder="1" applyAlignment="1">
      <alignment horizontal="right" vertical="center" wrapText="1"/>
    </xf>
    <xf numFmtId="169" fontId="5" fillId="0" borderId="12" xfId="0" applyNumberFormat="1" applyFont="1" applyBorder="1" applyAlignment="1">
      <alignment horizontal="right" vertical="center" wrapText="1"/>
    </xf>
    <xf numFmtId="0" fontId="28" fillId="0" borderId="17" xfId="12" applyFont="1" applyBorder="1" applyAlignment="1">
      <alignment horizontal="center" vertical="center"/>
    </xf>
    <xf numFmtId="0" fontId="28" fillId="0" borderId="15" xfId="12" applyFont="1" applyBorder="1" applyAlignment="1">
      <alignment horizontal="center" vertical="center"/>
    </xf>
    <xf numFmtId="0" fontId="28" fillId="0" borderId="16" xfId="12" applyFont="1" applyBorder="1" applyAlignment="1">
      <alignment horizontal="center" vertical="center"/>
    </xf>
    <xf numFmtId="0" fontId="28" fillId="0" borderId="22" xfId="12" applyFont="1" applyBorder="1" applyAlignment="1">
      <alignment horizontal="center" vertical="center"/>
    </xf>
    <xf numFmtId="0" fontId="28" fillId="0" borderId="0" xfId="12" applyFont="1" applyAlignment="1">
      <alignment horizontal="center" vertical="center"/>
    </xf>
    <xf numFmtId="0" fontId="28" fillId="0" borderId="21"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34" fillId="0" borderId="2" xfId="12" applyNumberFormat="1" applyFont="1" applyBorder="1" applyAlignment="1">
      <alignment horizontal="center" vertical="center"/>
    </xf>
    <xf numFmtId="0" fontId="34" fillId="0" borderId="3" xfId="12" applyFont="1" applyBorder="1" applyAlignment="1">
      <alignment horizontal="center" vertical="center"/>
    </xf>
    <xf numFmtId="0" fontId="34" fillId="0" borderId="4" xfId="12" applyFont="1" applyBorder="1" applyAlignment="1">
      <alignment horizontal="center" vertical="center"/>
    </xf>
    <xf numFmtId="0" fontId="43" fillId="0" borderId="44" xfId="12" applyFont="1" applyBorder="1" applyAlignment="1">
      <alignment horizontal="center" vertical="center"/>
    </xf>
    <xf numFmtId="0" fontId="43" fillId="0" borderId="6" xfId="12" applyFont="1" applyBorder="1" applyAlignment="1">
      <alignment horizontal="center" vertical="center"/>
    </xf>
    <xf numFmtId="0" fontId="43" fillId="0" borderId="7" xfId="12" applyFont="1" applyBorder="1" applyAlignment="1">
      <alignment horizontal="center" vertical="center"/>
    </xf>
    <xf numFmtId="0" fontId="43" fillId="0" borderId="43" xfId="12" applyFont="1" applyBorder="1" applyAlignment="1">
      <alignment horizontal="center" vertical="center"/>
    </xf>
    <xf numFmtId="0" fontId="43" fillId="0" borderId="9" xfId="12" applyFont="1" applyBorder="1" applyAlignment="1">
      <alignment horizontal="center" vertical="center"/>
    </xf>
    <xf numFmtId="0" fontId="43" fillId="0" borderId="10" xfId="12" applyFont="1" applyBorder="1" applyAlignment="1">
      <alignment horizontal="center" vertical="center"/>
    </xf>
    <xf numFmtId="49" fontId="26" fillId="0" borderId="1" xfId="12" applyNumberFormat="1" applyFont="1" applyBorder="1" applyAlignment="1">
      <alignment horizontal="center" vertical="center" shrinkToFit="1"/>
    </xf>
    <xf numFmtId="49" fontId="26" fillId="0" borderId="27" xfId="12" applyNumberFormat="1" applyFont="1" applyBorder="1" applyAlignment="1">
      <alignment horizontal="center" vertical="center" shrinkToFit="1"/>
    </xf>
    <xf numFmtId="0" fontId="36" fillId="0" borderId="22" xfId="12" applyFont="1" applyBorder="1" applyAlignment="1">
      <alignment horizontal="center" vertical="center"/>
    </xf>
    <xf numFmtId="0" fontId="36" fillId="0" borderId="0" xfId="12" applyFont="1" applyAlignment="1">
      <alignment horizontal="center" vertical="center"/>
    </xf>
    <xf numFmtId="0" fontId="36" fillId="0" borderId="21" xfId="12" applyFont="1" applyBorder="1" applyAlignment="1">
      <alignment horizontal="center" vertical="center"/>
    </xf>
    <xf numFmtId="0" fontId="25" fillId="20" borderId="17" xfId="12" applyFont="1" applyFill="1" applyBorder="1" applyAlignment="1">
      <alignment horizontal="center" vertical="center" wrapText="1"/>
    </xf>
    <xf numFmtId="0" fontId="25" fillId="20" borderId="15" xfId="12" applyFont="1" applyFill="1" applyBorder="1" applyAlignment="1">
      <alignment horizontal="center" vertical="center" wrapText="1"/>
    </xf>
    <xf numFmtId="0" fontId="25" fillId="20" borderId="16" xfId="12" applyFont="1" applyFill="1" applyBorder="1" applyAlignment="1">
      <alignment horizontal="center" vertical="center" wrapText="1"/>
    </xf>
    <xf numFmtId="0" fontId="25" fillId="20" borderId="23" xfId="12" applyFont="1" applyFill="1" applyBorder="1" applyAlignment="1">
      <alignment horizontal="center" vertical="center" wrapText="1"/>
    </xf>
    <xf numFmtId="0" fontId="25" fillId="20" borderId="24" xfId="12" applyFont="1" applyFill="1" applyBorder="1" applyAlignment="1">
      <alignment horizontal="center" vertical="center" wrapText="1"/>
    </xf>
    <xf numFmtId="0" fontId="25" fillId="20" borderId="25"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3" fillId="20" borderId="25" xfId="12" applyFont="1" applyFill="1" applyBorder="1" applyAlignment="1">
      <alignment horizontal="center" vertical="center" wrapText="1"/>
    </xf>
    <xf numFmtId="0" fontId="36" fillId="0" borderId="17" xfId="12" applyFont="1" applyBorder="1" applyAlignment="1">
      <alignment horizontal="center" vertical="center"/>
    </xf>
    <xf numFmtId="0" fontId="36" fillId="0" borderId="15" xfId="12" applyFont="1" applyBorder="1" applyAlignment="1">
      <alignment horizontal="center" vertical="center"/>
    </xf>
    <xf numFmtId="0" fontId="36" fillId="0" borderId="16" xfId="12" applyFont="1" applyBorder="1" applyAlignment="1">
      <alignment horizontal="center" vertical="center"/>
    </xf>
    <xf numFmtId="0" fontId="10" fillId="14" borderId="34" xfId="7" applyFont="1" applyFill="1" applyBorder="1" applyAlignment="1">
      <alignment horizontal="center" vertical="center" wrapText="1"/>
    </xf>
    <xf numFmtId="0" fontId="10" fillId="14" borderId="18" xfId="7" applyFont="1" applyFill="1" applyBorder="1" applyAlignment="1">
      <alignment horizontal="center" vertical="center" wrapText="1"/>
    </xf>
    <xf numFmtId="0" fontId="10" fillId="14" borderId="19" xfId="7" applyFont="1" applyFill="1" applyBorder="1" applyAlignment="1">
      <alignment horizontal="center" vertical="center" wrapText="1"/>
    </xf>
    <xf numFmtId="0" fontId="10" fillId="14" borderId="38" xfId="7" applyFont="1" applyFill="1" applyBorder="1" applyAlignment="1">
      <alignment horizontal="center" vertical="center" wrapText="1"/>
    </xf>
    <xf numFmtId="0" fontId="10" fillId="14" borderId="28" xfId="7" applyFont="1" applyFill="1" applyBorder="1" applyAlignment="1">
      <alignment horizontal="center" vertical="center" wrapText="1"/>
    </xf>
    <xf numFmtId="0" fontId="10" fillId="14" borderId="29" xfId="7" applyFont="1" applyFill="1" applyBorder="1" applyAlignment="1">
      <alignment horizontal="center" vertical="center" wrapText="1"/>
    </xf>
    <xf numFmtId="0" fontId="27" fillId="14" borderId="34" xfId="7" applyFont="1" applyFill="1" applyBorder="1" applyAlignment="1">
      <alignment horizontal="center" vertical="center" wrapText="1"/>
    </xf>
    <xf numFmtId="0" fontId="27" fillId="14" borderId="18" xfId="7" applyFont="1" applyFill="1" applyBorder="1" applyAlignment="1">
      <alignment horizontal="center" vertical="center" wrapText="1"/>
    </xf>
    <xf numFmtId="0" fontId="27" fillId="14" borderId="19" xfId="7" applyFont="1" applyFill="1" applyBorder="1" applyAlignment="1">
      <alignment horizontal="center" vertical="center" wrapText="1"/>
    </xf>
    <xf numFmtId="0" fontId="27" fillId="14" borderId="38" xfId="7" applyFont="1" applyFill="1" applyBorder="1" applyAlignment="1">
      <alignment horizontal="center" vertical="center" wrapText="1"/>
    </xf>
    <xf numFmtId="0" fontId="27" fillId="14" borderId="28" xfId="7" applyFont="1" applyFill="1" applyBorder="1" applyAlignment="1">
      <alignment horizontal="center" vertical="center" wrapText="1"/>
    </xf>
    <xf numFmtId="0" fontId="27" fillId="14" borderId="29" xfId="7" applyFont="1" applyFill="1" applyBorder="1" applyAlignment="1">
      <alignment horizontal="center" vertical="center" wrapText="1"/>
    </xf>
    <xf numFmtId="0" fontId="27" fillId="20" borderId="15" xfId="12" applyFont="1" applyFill="1" applyBorder="1" applyAlignment="1">
      <alignment horizontal="center" vertical="center" wrapText="1"/>
    </xf>
    <xf numFmtId="0" fontId="27" fillId="20" borderId="16" xfId="12" applyFont="1" applyFill="1" applyBorder="1" applyAlignment="1">
      <alignment horizontal="center" vertical="center" wrapText="1"/>
    </xf>
    <xf numFmtId="0" fontId="27" fillId="20" borderId="24" xfId="12" applyFont="1" applyFill="1" applyBorder="1" applyAlignment="1">
      <alignment horizontal="center" vertical="center" wrapText="1"/>
    </xf>
    <xf numFmtId="0" fontId="27" fillId="20" borderId="25"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2" fillId="20" borderId="15" xfId="12" applyFill="1" applyBorder="1" applyAlignment="1">
      <alignment horizontal="center" vertical="center" wrapText="1"/>
    </xf>
    <xf numFmtId="0" fontId="2" fillId="20" borderId="16" xfId="12" applyFill="1" applyBorder="1" applyAlignment="1">
      <alignment horizontal="center" vertical="center" wrapText="1"/>
    </xf>
    <xf numFmtId="0" fontId="2" fillId="20" borderId="23" xfId="12" applyFill="1" applyBorder="1" applyAlignment="1">
      <alignment horizontal="center" vertical="center" wrapText="1"/>
    </xf>
    <xf numFmtId="0" fontId="2" fillId="20" borderId="24" xfId="12" applyFill="1" applyBorder="1" applyAlignment="1">
      <alignment horizontal="center" vertical="center" wrapText="1"/>
    </xf>
    <xf numFmtId="0" fontId="2" fillId="20" borderId="25" xfId="12" applyFill="1" applyBorder="1" applyAlignment="1">
      <alignment horizontal="center" vertical="center" wrapText="1"/>
    </xf>
    <xf numFmtId="0" fontId="10" fillId="14" borderId="1" xfId="7" applyFont="1" applyFill="1" applyBorder="1" applyAlignment="1">
      <alignment horizontal="center" vertical="center" wrapText="1"/>
    </xf>
    <xf numFmtId="0" fontId="10" fillId="14" borderId="66" xfId="7" applyFont="1" applyFill="1" applyBorder="1" applyAlignment="1">
      <alignment horizontal="center" vertical="center" wrapText="1"/>
    </xf>
    <xf numFmtId="0" fontId="10" fillId="14" borderId="27" xfId="7" applyFont="1" applyFill="1" applyBorder="1" applyAlignment="1">
      <alignment horizontal="center" vertical="center" wrapText="1"/>
    </xf>
    <xf numFmtId="14" fontId="3" fillId="0" borderId="2" xfId="12" applyNumberFormat="1" applyFont="1" applyBorder="1" applyAlignment="1">
      <alignment horizontal="center" vertical="center"/>
    </xf>
    <xf numFmtId="14" fontId="3" fillId="0" borderId="3" xfId="12" applyNumberFormat="1" applyFont="1" applyBorder="1" applyAlignment="1">
      <alignment horizontal="center" vertical="center"/>
    </xf>
    <xf numFmtId="14" fontId="3" fillId="0" borderId="4" xfId="12" applyNumberFormat="1" applyFont="1" applyBorder="1" applyAlignment="1">
      <alignment horizontal="center" vertical="center"/>
    </xf>
    <xf numFmtId="0" fontId="43" fillId="0" borderId="22" xfId="12" applyFont="1" applyBorder="1" applyAlignment="1">
      <alignment horizontal="center" vertical="center"/>
    </xf>
    <xf numFmtId="0" fontId="43" fillId="0" borderId="0" xfId="12" applyFont="1" applyAlignment="1">
      <alignment horizontal="center" vertical="center"/>
    </xf>
    <xf numFmtId="0" fontId="43" fillId="0" borderId="14" xfId="12" applyFont="1" applyBorder="1" applyAlignment="1">
      <alignment horizontal="center" vertical="center"/>
    </xf>
    <xf numFmtId="49" fontId="26" fillId="0" borderId="11" xfId="12" applyNumberFormat="1" applyFont="1" applyBorder="1" applyAlignment="1">
      <alignment horizontal="center" vertical="center" shrinkToFit="1"/>
    </xf>
    <xf numFmtId="49" fontId="26" fillId="0" borderId="40" xfId="12" applyNumberFormat="1" applyFont="1" applyBorder="1" applyAlignment="1">
      <alignment horizontal="center" vertical="center" shrinkToFit="1"/>
    </xf>
    <xf numFmtId="0" fontId="43" fillId="0" borderId="45" xfId="12" applyFont="1" applyBorder="1" applyAlignment="1">
      <alignment horizontal="center" vertical="center"/>
    </xf>
    <xf numFmtId="0" fontId="43" fillId="0" borderId="39" xfId="12" applyFont="1" applyBorder="1" applyAlignment="1">
      <alignment horizontal="center" vertical="center"/>
    </xf>
    <xf numFmtId="0" fontId="43" fillId="0" borderId="46" xfId="12" applyFont="1" applyBorder="1" applyAlignment="1">
      <alignment horizontal="center" vertical="center"/>
    </xf>
    <xf numFmtId="0" fontId="21" fillId="22" borderId="17" xfId="12" applyFont="1" applyFill="1" applyBorder="1" applyAlignment="1">
      <alignment horizontal="center" vertical="center" wrapText="1"/>
    </xf>
    <xf numFmtId="0" fontId="21" fillId="22" borderId="15" xfId="12" applyFont="1" applyFill="1" applyBorder="1" applyAlignment="1">
      <alignment horizontal="center" vertical="center" wrapText="1"/>
    </xf>
    <xf numFmtId="0" fontId="21" fillId="22" borderId="16" xfId="12" applyFont="1" applyFill="1" applyBorder="1" applyAlignment="1">
      <alignment horizontal="center" vertical="center" wrapText="1"/>
    </xf>
    <xf numFmtId="0" fontId="21" fillId="22" borderId="23" xfId="12" applyFont="1" applyFill="1" applyBorder="1" applyAlignment="1">
      <alignment horizontal="center" vertical="center" wrapText="1"/>
    </xf>
    <xf numFmtId="0" fontId="21" fillId="22" borderId="24" xfId="12" applyFont="1" applyFill="1" applyBorder="1" applyAlignment="1">
      <alignment horizontal="center" vertical="center" wrapText="1"/>
    </xf>
    <xf numFmtId="0" fontId="21" fillId="22" borderId="25" xfId="12" applyFont="1" applyFill="1" applyBorder="1" applyAlignment="1">
      <alignment horizontal="center" vertical="center" wrapText="1"/>
    </xf>
    <xf numFmtId="0" fontId="3" fillId="21" borderId="17" xfId="12" applyFont="1" applyFill="1" applyBorder="1" applyAlignment="1">
      <alignment horizontal="center" vertical="center" wrapText="1"/>
    </xf>
    <xf numFmtId="0" fontId="3" fillId="21" borderId="23" xfId="12" applyFont="1" applyFill="1" applyBorder="1" applyAlignment="1">
      <alignment horizontal="center" vertical="center" wrapText="1"/>
    </xf>
    <xf numFmtId="0" fontId="43" fillId="0" borderId="61" xfId="12" applyFont="1" applyBorder="1" applyAlignment="1">
      <alignment horizontal="center" vertical="center"/>
    </xf>
    <xf numFmtId="0" fontId="43" fillId="0" borderId="62" xfId="12" applyFont="1" applyBorder="1" applyAlignment="1">
      <alignment horizontal="center" vertical="center"/>
    </xf>
    <xf numFmtId="0" fontId="43" fillId="0" borderId="63" xfId="12" applyFont="1" applyBorder="1" applyAlignment="1">
      <alignment horizontal="center" vertical="center"/>
    </xf>
    <xf numFmtId="0" fontId="25" fillId="14" borderId="17" xfId="17" applyFont="1" applyFill="1" applyBorder="1" applyAlignment="1">
      <alignment horizontal="center" vertical="center" wrapText="1"/>
    </xf>
    <xf numFmtId="0" fontId="25" fillId="14" borderId="15" xfId="17" applyFont="1" applyFill="1" applyBorder="1" applyAlignment="1">
      <alignment horizontal="center" vertical="center" wrapText="1"/>
    </xf>
    <xf numFmtId="0" fontId="25" fillId="14" borderId="16" xfId="17" applyFont="1" applyFill="1" applyBorder="1" applyAlignment="1">
      <alignment horizontal="center" vertical="center" wrapText="1"/>
    </xf>
    <xf numFmtId="0" fontId="25" fillId="14" borderId="23" xfId="17" applyFont="1" applyFill="1" applyBorder="1" applyAlignment="1">
      <alignment horizontal="center" vertical="center" wrapText="1"/>
    </xf>
    <xf numFmtId="0" fontId="25" fillId="14" borderId="24" xfId="17" applyFont="1" applyFill="1" applyBorder="1" applyAlignment="1">
      <alignment horizontal="center" vertical="center" wrapText="1"/>
    </xf>
    <xf numFmtId="0" fontId="25" fillId="14" borderId="25" xfId="17" applyFont="1" applyFill="1" applyBorder="1" applyAlignment="1">
      <alignment horizontal="center" vertical="center" wrapText="1"/>
    </xf>
    <xf numFmtId="0" fontId="3" fillId="22" borderId="17" xfId="12" applyFont="1" applyFill="1" applyBorder="1" applyAlignment="1">
      <alignment horizontal="center" vertical="center" wrapText="1"/>
    </xf>
    <xf numFmtId="0" fontId="3" fillId="22" borderId="15" xfId="12" applyFont="1" applyFill="1" applyBorder="1" applyAlignment="1">
      <alignment horizontal="center" vertical="center" wrapText="1"/>
    </xf>
    <xf numFmtId="0" fontId="3" fillId="22" borderId="23" xfId="12" applyFont="1" applyFill="1" applyBorder="1" applyAlignment="1">
      <alignment horizontal="center" vertical="center" wrapText="1"/>
    </xf>
    <xf numFmtId="0" fontId="3" fillId="22" borderId="24" xfId="12" applyFont="1" applyFill="1" applyBorder="1" applyAlignment="1">
      <alignment horizontal="center" vertical="center" wrapText="1"/>
    </xf>
    <xf numFmtId="0" fontId="3" fillId="0" borderId="5" xfId="12" applyFont="1" applyBorder="1" applyAlignment="1">
      <alignment horizontal="center" vertical="center"/>
    </xf>
    <xf numFmtId="0" fontId="3" fillId="0" borderId="6" xfId="12" applyFont="1" applyBorder="1" applyAlignment="1">
      <alignment horizontal="center" vertical="center"/>
    </xf>
    <xf numFmtId="0" fontId="3" fillId="0" borderId="7" xfId="12" applyFont="1" applyBorder="1" applyAlignment="1">
      <alignment horizontal="center" vertical="center"/>
    </xf>
    <xf numFmtId="14" fontId="37" fillId="18" borderId="2" xfId="7" applyNumberFormat="1" applyFont="1" applyFill="1" applyBorder="1" applyAlignment="1">
      <alignment horizontal="center" vertical="center"/>
    </xf>
    <xf numFmtId="14" fontId="37" fillId="18" borderId="3" xfId="7" applyNumberFormat="1" applyFont="1" applyFill="1" applyBorder="1" applyAlignment="1">
      <alignment horizontal="center" vertical="center"/>
    </xf>
    <xf numFmtId="14" fontId="37" fillId="18" borderId="4" xfId="7" applyNumberFormat="1" applyFont="1" applyFill="1" applyBorder="1" applyAlignment="1">
      <alignment horizontal="center" vertical="center"/>
    </xf>
    <xf numFmtId="0" fontId="43" fillId="0" borderId="17" xfId="12" applyFont="1" applyBorder="1" applyAlignment="1">
      <alignment horizontal="center" vertical="center"/>
    </xf>
    <xf numFmtId="0" fontId="43" fillId="0" borderId="15" xfId="12" applyFont="1" applyBorder="1" applyAlignment="1">
      <alignment horizontal="center" vertical="center"/>
    </xf>
    <xf numFmtId="0" fontId="43" fillId="0" borderId="16" xfId="12" applyFont="1" applyBorder="1" applyAlignment="1">
      <alignment horizontal="center" vertical="center"/>
    </xf>
    <xf numFmtId="0" fontId="43" fillId="0" borderId="23" xfId="12" applyFont="1" applyBorder="1" applyAlignment="1">
      <alignment horizontal="center" vertical="center"/>
    </xf>
    <xf numFmtId="0" fontId="43" fillId="0" borderId="24" xfId="12" applyFont="1" applyBorder="1" applyAlignment="1">
      <alignment horizontal="center" vertical="center"/>
    </xf>
    <xf numFmtId="0" fontId="43" fillId="0" borderId="21" xfId="12" applyFont="1" applyBorder="1" applyAlignment="1">
      <alignment horizontal="center" vertical="center"/>
    </xf>
    <xf numFmtId="0" fontId="36" fillId="0" borderId="23" xfId="12" applyFont="1" applyBorder="1" applyAlignment="1">
      <alignment horizontal="center" vertical="center"/>
    </xf>
    <xf numFmtId="0" fontId="36" fillId="0" borderId="24" xfId="12" applyFont="1" applyBorder="1" applyAlignment="1">
      <alignment horizontal="center" vertical="center"/>
    </xf>
    <xf numFmtId="0" fontId="36" fillId="0" borderId="25" xfId="12" applyFont="1" applyBorder="1" applyAlignment="1">
      <alignment horizontal="center" vertical="center"/>
    </xf>
    <xf numFmtId="0" fontId="10" fillId="14" borderId="17" xfId="7" applyFont="1" applyFill="1" applyBorder="1" applyAlignment="1">
      <alignment horizontal="center" vertical="center" wrapText="1"/>
    </xf>
    <xf numFmtId="0" fontId="10" fillId="14" borderId="15" xfId="7" applyFont="1" applyFill="1" applyBorder="1" applyAlignment="1">
      <alignment horizontal="center" vertical="center" wrapText="1"/>
    </xf>
    <xf numFmtId="0" fontId="10" fillId="14" borderId="16" xfId="7" applyFont="1" applyFill="1" applyBorder="1" applyAlignment="1">
      <alignment horizontal="center" vertical="center" wrapText="1"/>
    </xf>
    <xf numFmtId="0" fontId="10" fillId="14" borderId="23" xfId="7" applyFont="1" applyFill="1" applyBorder="1" applyAlignment="1">
      <alignment horizontal="center" vertical="center" wrapText="1"/>
    </xf>
    <xf numFmtId="0" fontId="10" fillId="14" borderId="24" xfId="7" applyFont="1" applyFill="1" applyBorder="1" applyAlignment="1">
      <alignment horizontal="center" vertical="center" wrapText="1"/>
    </xf>
    <xf numFmtId="0" fontId="10" fillId="14" borderId="25" xfId="7" applyFont="1" applyFill="1" applyBorder="1" applyAlignment="1">
      <alignment horizontal="center" vertical="center" wrapText="1"/>
    </xf>
    <xf numFmtId="0" fontId="10" fillId="14" borderId="10" xfId="7" applyFont="1" applyFill="1" applyBorder="1" applyAlignment="1">
      <alignment horizontal="center" vertical="center" wrapText="1"/>
    </xf>
    <xf numFmtId="0" fontId="10" fillId="14" borderId="12" xfId="7" applyFont="1" applyFill="1" applyBorder="1" applyAlignment="1">
      <alignment horizontal="center" vertical="center" wrapText="1"/>
    </xf>
    <xf numFmtId="0" fontId="10" fillId="14" borderId="4" xfId="7" applyFont="1" applyFill="1" applyBorder="1" applyAlignment="1">
      <alignment horizontal="center" vertical="center" wrapText="1"/>
    </xf>
    <xf numFmtId="0" fontId="2" fillId="0" borderId="17" xfId="12" applyBorder="1" applyAlignment="1">
      <alignment horizontal="center"/>
    </xf>
    <xf numFmtId="0" fontId="2" fillId="0" borderId="15" xfId="12" applyBorder="1" applyAlignment="1">
      <alignment horizontal="center"/>
    </xf>
    <xf numFmtId="0" fontId="2" fillId="0" borderId="16" xfId="12" applyBorder="1" applyAlignment="1">
      <alignment horizontal="center"/>
    </xf>
    <xf numFmtId="0" fontId="2" fillId="0" borderId="22" xfId="12" applyBorder="1" applyAlignment="1">
      <alignment horizontal="center"/>
    </xf>
    <xf numFmtId="0" fontId="2" fillId="0" borderId="0" xfId="12" applyAlignment="1">
      <alignment horizontal="center"/>
    </xf>
    <xf numFmtId="0" fontId="2" fillId="0" borderId="21" xfId="12" applyBorder="1" applyAlignment="1">
      <alignment horizontal="center"/>
    </xf>
    <xf numFmtId="0" fontId="2" fillId="0" borderId="23" xfId="12" applyBorder="1" applyAlignment="1">
      <alignment horizontal="center"/>
    </xf>
    <xf numFmtId="0" fontId="2" fillId="0" borderId="24" xfId="12" applyBorder="1" applyAlignment="1">
      <alignment horizontal="center"/>
    </xf>
    <xf numFmtId="0" fontId="2" fillId="0" borderId="25" xfId="12" applyBorder="1" applyAlignment="1">
      <alignment horizontal="center"/>
    </xf>
    <xf numFmtId="0" fontId="10" fillId="14" borderId="5" xfId="7" applyFont="1" applyFill="1" applyBorder="1" applyAlignment="1">
      <alignment horizontal="center" vertical="center" wrapText="1"/>
    </xf>
    <xf numFmtId="0" fontId="10" fillId="14" borderId="6" xfId="7" applyFont="1" applyFill="1" applyBorder="1" applyAlignment="1">
      <alignment horizontal="center" vertical="center" wrapText="1"/>
    </xf>
    <xf numFmtId="0" fontId="10" fillId="14" borderId="7" xfId="7" applyFont="1" applyFill="1" applyBorder="1" applyAlignment="1">
      <alignment horizontal="center" vertical="center" wrapText="1"/>
    </xf>
    <xf numFmtId="0" fontId="10" fillId="14" borderId="8" xfId="7" applyFont="1" applyFill="1" applyBorder="1" applyAlignment="1">
      <alignment horizontal="center" vertical="center" wrapText="1"/>
    </xf>
    <xf numFmtId="0" fontId="10" fillId="14" borderId="9" xfId="7" applyFont="1" applyFill="1" applyBorder="1" applyAlignment="1">
      <alignment horizontal="center" vertical="center" wrapText="1"/>
    </xf>
    <xf numFmtId="0" fontId="27" fillId="20" borderId="17" xfId="12" applyFont="1" applyFill="1" applyBorder="1" applyAlignment="1">
      <alignment horizontal="center" vertical="center" wrapText="1"/>
    </xf>
    <xf numFmtId="0" fontId="27" fillId="20" borderId="23" xfId="12" applyFont="1" applyFill="1" applyBorder="1" applyAlignment="1">
      <alignment horizontal="center" vertical="center" wrapText="1"/>
    </xf>
    <xf numFmtId="0" fontId="3" fillId="14" borderId="22"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1" xfId="12" applyFont="1" applyFill="1" applyBorder="1" applyAlignment="1">
      <alignment horizontal="center" vertical="center" wrapText="1"/>
    </xf>
    <xf numFmtId="0" fontId="3" fillId="14" borderId="23" xfId="12" applyFont="1" applyFill="1" applyBorder="1" applyAlignment="1">
      <alignment horizontal="center" vertical="center" wrapText="1"/>
    </xf>
    <xf numFmtId="0" fontId="3" fillId="14" borderId="24"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43" fillId="0" borderId="5" xfId="12" applyFont="1" applyBorder="1" applyAlignment="1">
      <alignment horizontal="center" vertical="center"/>
    </xf>
    <xf numFmtId="0" fontId="25" fillId="0" borderId="6" xfId="12" applyFont="1" applyBorder="1" applyAlignment="1">
      <alignment horizontal="center" vertical="center"/>
    </xf>
    <xf numFmtId="0" fontId="25" fillId="0" borderId="7" xfId="12" applyFont="1" applyBorder="1" applyAlignment="1">
      <alignment horizontal="center" vertical="center"/>
    </xf>
    <xf numFmtId="17" fontId="25" fillId="0" borderId="9" xfId="12" applyNumberFormat="1" applyFont="1" applyBorder="1" applyAlignment="1">
      <alignment horizontal="center" vertical="center"/>
    </xf>
    <xf numFmtId="17" fontId="25" fillId="0" borderId="10" xfId="12" applyNumberFormat="1" applyFont="1" applyBorder="1" applyAlignment="1">
      <alignment horizontal="center" vertical="center"/>
    </xf>
    <xf numFmtId="0" fontId="43" fillId="0" borderId="57" xfId="12" applyFont="1" applyBorder="1" applyAlignment="1">
      <alignment horizontal="center" vertical="center"/>
    </xf>
    <xf numFmtId="0" fontId="0" fillId="6" borderId="45" xfId="12" applyFont="1" applyFill="1" applyBorder="1" applyAlignment="1">
      <alignment horizontal="justify" vertical="top" wrapText="1"/>
    </xf>
    <xf numFmtId="0" fontId="2" fillId="6" borderId="39" xfId="12" applyFill="1" applyBorder="1" applyAlignment="1">
      <alignment horizontal="justify" vertical="top" wrapText="1"/>
    </xf>
    <xf numFmtId="0" fontId="2" fillId="6" borderId="46" xfId="12" applyFill="1" applyBorder="1" applyAlignment="1">
      <alignment horizontal="justify" vertical="top" wrapText="1"/>
    </xf>
    <xf numFmtId="0" fontId="27" fillId="6" borderId="45" xfId="12" applyFont="1" applyFill="1" applyBorder="1" applyAlignment="1">
      <alignment horizontal="justify" vertical="top" wrapText="1"/>
    </xf>
    <xf numFmtId="0" fontId="27" fillId="6" borderId="39" xfId="12" applyFont="1" applyFill="1" applyBorder="1" applyAlignment="1">
      <alignment horizontal="justify" vertical="top" wrapText="1"/>
    </xf>
    <xf numFmtId="0" fontId="27" fillId="6" borderId="46" xfId="12" applyFont="1" applyFill="1" applyBorder="1" applyAlignment="1">
      <alignment horizontal="justify" vertical="top" wrapText="1"/>
    </xf>
    <xf numFmtId="0" fontId="0" fillId="6" borderId="39" xfId="12" applyFont="1" applyFill="1" applyBorder="1" applyAlignment="1">
      <alignment horizontal="justify" vertical="top" wrapText="1"/>
    </xf>
    <xf numFmtId="0" fontId="0" fillId="6" borderId="46" xfId="12" applyFont="1" applyFill="1" applyBorder="1" applyAlignment="1">
      <alignment horizontal="justify" vertical="top" wrapText="1"/>
    </xf>
    <xf numFmtId="0" fontId="25" fillId="14" borderId="22" xfId="12" applyFont="1" applyFill="1" applyBorder="1" applyAlignment="1">
      <alignment horizontal="center" vertical="center" wrapText="1"/>
    </xf>
    <xf numFmtId="0" fontId="25" fillId="14" borderId="0" xfId="12" applyFont="1" applyFill="1" applyAlignment="1">
      <alignment horizontal="center" vertical="center" wrapText="1"/>
    </xf>
    <xf numFmtId="0" fontId="25" fillId="14" borderId="21" xfId="12" applyFont="1" applyFill="1" applyBorder="1" applyAlignment="1">
      <alignment horizontal="center" vertical="center" wrapText="1"/>
    </xf>
    <xf numFmtId="0" fontId="25" fillId="14" borderId="23" xfId="12" applyFont="1" applyFill="1" applyBorder="1" applyAlignment="1">
      <alignment horizontal="center" vertical="center" wrapText="1"/>
    </xf>
    <xf numFmtId="0" fontId="25" fillId="14" borderId="24" xfId="12" applyFont="1" applyFill="1" applyBorder="1" applyAlignment="1">
      <alignment horizontal="center" vertical="center" wrapText="1"/>
    </xf>
    <xf numFmtId="0" fontId="25" fillId="14" borderId="25" xfId="12" applyFont="1" applyFill="1" applyBorder="1" applyAlignment="1">
      <alignment horizontal="center" vertical="center" wrapText="1"/>
    </xf>
    <xf numFmtId="14" fontId="7" fillId="0" borderId="1" xfId="0" applyNumberFormat="1" applyFont="1" applyBorder="1" applyAlignment="1">
      <alignment horizontal="center" vertical="center" wrapText="1"/>
    </xf>
    <xf numFmtId="0" fontId="7" fillId="0" borderId="68" xfId="0" applyFont="1" applyBorder="1" applyAlignment="1">
      <alignment horizontal="left" vertical="center" wrapText="1"/>
    </xf>
    <xf numFmtId="0" fontId="7" fillId="0" borderId="69" xfId="0" applyFont="1" applyBorder="1" applyAlignment="1">
      <alignment horizontal="left" vertical="center" wrapText="1"/>
    </xf>
    <xf numFmtId="0" fontId="7" fillId="0" borderId="70" xfId="0" applyFont="1" applyBorder="1" applyAlignment="1">
      <alignment horizontal="left" vertical="center" wrapText="1"/>
    </xf>
  </cellXfs>
  <cellStyles count="18">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3" xfId="6" xr:uid="{00000000-0005-0000-0000-00000C000000}"/>
    <cellStyle name="Normal 3 2" xfId="17" xr:uid="{00000000-0005-0000-0000-00000D000000}"/>
    <cellStyle name="Normal 3 7" xfId="13" xr:uid="{00000000-0005-0000-0000-00000E000000}"/>
    <cellStyle name="Normal 3 9" xfId="7" xr:uid="{00000000-0005-0000-0000-00000F000000}"/>
    <cellStyle name="Porcentaje" xfId="1" builtinId="5"/>
    <cellStyle name="Porcentaje 3" xfId="16" xr:uid="{00000000-0005-0000-0000-000011000000}"/>
  </cellStyles>
  <dxfs count="61">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2.xml"/><Relationship Id="rId18" Type="http://schemas.openxmlformats.org/officeDocument/2006/relationships/externalLink" Target="externalLinks/externalLink7.xml"/><Relationship Id="rId26" Type="http://schemas.openxmlformats.org/officeDocument/2006/relationships/externalLink" Target="externalLinks/externalLink15.xml"/><Relationship Id="rId39" Type="http://schemas.openxmlformats.org/officeDocument/2006/relationships/calcChain" Target="calcChain.xml"/><Relationship Id="rId3" Type="http://schemas.openxmlformats.org/officeDocument/2006/relationships/worksheet" Target="worksheets/sheet3.xml"/><Relationship Id="rId21" Type="http://schemas.openxmlformats.org/officeDocument/2006/relationships/externalLink" Target="externalLinks/externalLink10.xml"/><Relationship Id="rId34" Type="http://schemas.openxmlformats.org/officeDocument/2006/relationships/externalLink" Target="externalLinks/externalLink2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externalLink" Target="externalLinks/externalLink6.xml"/><Relationship Id="rId25" Type="http://schemas.openxmlformats.org/officeDocument/2006/relationships/externalLink" Target="externalLinks/externalLink14.xml"/><Relationship Id="rId33" Type="http://schemas.openxmlformats.org/officeDocument/2006/relationships/externalLink" Target="externalLinks/externalLink22.xml"/><Relationship Id="rId38"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externalLink" Target="externalLinks/externalLink5.xml"/><Relationship Id="rId20" Type="http://schemas.openxmlformats.org/officeDocument/2006/relationships/externalLink" Target="externalLinks/externalLink9.xml"/><Relationship Id="rId29" Type="http://schemas.openxmlformats.org/officeDocument/2006/relationships/externalLink" Target="externalLinks/externalLink18.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3.xml"/><Relationship Id="rId32" Type="http://schemas.openxmlformats.org/officeDocument/2006/relationships/externalLink" Target="externalLinks/externalLink21.xml"/><Relationship Id="rId37"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externalLink" Target="externalLinks/externalLink4.xml"/><Relationship Id="rId23" Type="http://schemas.openxmlformats.org/officeDocument/2006/relationships/externalLink" Target="externalLinks/externalLink12.xml"/><Relationship Id="rId28" Type="http://schemas.openxmlformats.org/officeDocument/2006/relationships/externalLink" Target="externalLinks/externalLink17.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externalLink" Target="externalLinks/externalLink8.xml"/><Relationship Id="rId31" Type="http://schemas.openxmlformats.org/officeDocument/2006/relationships/externalLink" Target="externalLinks/externalLink2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3.xml"/><Relationship Id="rId22" Type="http://schemas.openxmlformats.org/officeDocument/2006/relationships/externalLink" Target="externalLinks/externalLink11.xml"/><Relationship Id="rId27" Type="http://schemas.openxmlformats.org/officeDocument/2006/relationships/externalLink" Target="externalLinks/externalLink16.xml"/><Relationship Id="rId30" Type="http://schemas.openxmlformats.org/officeDocument/2006/relationships/externalLink" Target="externalLinks/externalLink19.xml"/><Relationship Id="rId35" Type="http://schemas.openxmlformats.org/officeDocument/2006/relationships/externalLink" Target="externalLinks/externalLink2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(Formato!$F$228:$G$228,Formato!$H$228:$I$228)</c:f>
              <c:strCache>
                <c:ptCount val="3"/>
                <c:pt idx="0">
                  <c:v>Programado</c:v>
                </c:pt>
                <c:pt idx="2">
                  <c:v>Ejecutado</c:v>
                </c:pt>
              </c:strCache>
            </c:strRef>
          </c:cat>
          <c:val>
            <c:numRef>
              <c:f>(Formato!$F$229:$G$229,Formato!$H$229:$I$229)</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902812896"/>
        <c:axId val="1902822144"/>
      </c:barChart>
      <c:catAx>
        <c:axId val="190281289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902822144"/>
        <c:crosses val="autoZero"/>
        <c:auto val="0"/>
        <c:lblAlgn val="ctr"/>
        <c:lblOffset val="100"/>
        <c:tickMarkSkip val="1"/>
        <c:noMultiLvlLbl val="0"/>
      </c:catAx>
      <c:valAx>
        <c:axId val="190282214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90281289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(Formato!$E$165:$F$165,Formato!$G$165:$H$165)</c:f>
              <c:strCache>
                <c:ptCount val="3"/>
                <c:pt idx="0">
                  <c:v>Programado</c:v>
                </c:pt>
                <c:pt idx="2">
                  <c:v>Ejecutado</c:v>
                </c:pt>
              </c:strCache>
            </c:strRef>
          </c:cat>
          <c:val>
            <c:numRef>
              <c:f>(Formato!$E$166:$F$166,Formato!$G$166:$H$166)</c:f>
              <c:numCache>
                <c:formatCode>0.00%</c:formatCode>
                <c:ptCount val="4"/>
                <c:pt idx="0">
                  <c:v>0.57820000000000005</c:v>
                </c:pt>
                <c:pt idx="2">
                  <c:v>0.68400000000000005</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902810176"/>
        <c:axId val="1671446400"/>
      </c:barChart>
      <c:catAx>
        <c:axId val="190281017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671446400"/>
        <c:crosses val="autoZero"/>
        <c:auto val="0"/>
        <c:lblAlgn val="ctr"/>
        <c:lblOffset val="100"/>
        <c:tickMarkSkip val="1"/>
        <c:noMultiLvlLbl val="0"/>
      </c:catAx>
      <c:valAx>
        <c:axId val="167144640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90281017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(Formato!$F$198:$G$198,Formato!$H$198:$I$198)</c:f>
              <c:strCache>
                <c:ptCount val="3"/>
                <c:pt idx="0">
                  <c:v>Programado</c:v>
                </c:pt>
                <c:pt idx="2">
                  <c:v>Ejecutado</c:v>
                </c:pt>
              </c:strCache>
            </c:strRef>
          </c:cat>
          <c:val>
            <c:numRef>
              <c:f>(Formato!$F$199:$G$199,Formato!$H$199:$I$199)</c:f>
              <c:numCache>
                <c:formatCode>0.00%</c:formatCode>
                <c:ptCount val="4"/>
                <c:pt idx="0">
                  <c:v>0.52790000000000004</c:v>
                </c:pt>
                <c:pt idx="2">
                  <c:v>0.5585</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671435520"/>
        <c:axId val="1671443136"/>
      </c:barChart>
      <c:catAx>
        <c:axId val="167143552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671443136"/>
        <c:crosses val="autoZero"/>
        <c:auto val="0"/>
        <c:lblAlgn val="ctr"/>
        <c:lblOffset val="100"/>
        <c:tickMarkSkip val="1"/>
        <c:noMultiLvlLbl val="0"/>
      </c:catAx>
      <c:valAx>
        <c:axId val="167144313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7143552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(Formato!$E$243:$F$243,Formato!$G$243:$H$243)</c:f>
              <c:strCache>
                <c:ptCount val="3"/>
                <c:pt idx="0">
                  <c:v>Programado</c:v>
                </c:pt>
                <c:pt idx="2">
                  <c:v>Ejecutado</c:v>
                </c:pt>
              </c:strCache>
            </c:strRef>
          </c:cat>
          <c:val>
            <c:numRef>
              <c:f>(Formato!$E$244:$F$244,Formato!$G$244:$H$244)</c:f>
              <c:numCache>
                <c:formatCode>0.00%</c:formatCode>
                <c:ptCount val="4"/>
                <c:pt idx="0">
                  <c:v>0.66310000000000002</c:v>
                </c:pt>
                <c:pt idx="2">
                  <c:v>0.72019999999999995</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670968080"/>
        <c:axId val="1670968624"/>
      </c:barChart>
      <c:catAx>
        <c:axId val="167096808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670968624"/>
        <c:crosses val="autoZero"/>
        <c:auto val="0"/>
        <c:lblAlgn val="ctr"/>
        <c:lblOffset val="100"/>
        <c:tickMarkSkip val="1"/>
        <c:noMultiLvlLbl val="0"/>
      </c:catAx>
      <c:valAx>
        <c:axId val="167096862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7096808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(Formato!$F$262:$G$262,Formato!$H$262:$I$262)</c:f>
              <c:strCache>
                <c:ptCount val="3"/>
                <c:pt idx="0">
                  <c:v>Programado</c:v>
                </c:pt>
                <c:pt idx="2">
                  <c:v>Ejecutado</c:v>
                </c:pt>
              </c:strCache>
            </c:strRef>
          </c:cat>
          <c:val>
            <c:numRef>
              <c:f>(Formato!$F$263:$G$263,Formato!$H$280:$I$280)</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671170144"/>
        <c:axId val="1671165248"/>
      </c:barChart>
      <c:catAx>
        <c:axId val="167117014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671165248"/>
        <c:crosses val="autoZero"/>
        <c:auto val="0"/>
        <c:lblAlgn val="ctr"/>
        <c:lblOffset val="100"/>
        <c:tickMarkSkip val="1"/>
        <c:noMultiLvlLbl val="0"/>
      </c:catAx>
      <c:valAx>
        <c:axId val="167116524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67117014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Formato!$B$153:$D$158</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Formato!$H$153:$H$158</c:f>
              <c:numCache>
                <c:formatCode>0.00%</c:formatCode>
                <c:ptCount val="6"/>
                <c:pt idx="0">
                  <c:v>0.68400000000000005</c:v>
                </c:pt>
                <c:pt idx="1">
                  <c:v>0.5585</c:v>
                </c:pt>
                <c:pt idx="2" formatCode="0%">
                  <c:v>1</c:v>
                </c:pt>
                <c:pt idx="3">
                  <c:v>0.72019999999999995</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992572960"/>
        <c:axId val="1992576768"/>
      </c:barChart>
      <c:catAx>
        <c:axId val="199257296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992576768"/>
        <c:crosses val="autoZero"/>
        <c:auto val="1"/>
        <c:lblAlgn val="ctr"/>
        <c:lblOffset val="100"/>
        <c:noMultiLvlLbl val="0"/>
      </c:catAx>
      <c:valAx>
        <c:axId val="1992576768"/>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99257296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4.jpg"/><Relationship Id="rId3" Type="http://schemas.openxmlformats.org/officeDocument/2006/relationships/image" Target="../media/image9.jpeg"/><Relationship Id="rId7" Type="http://schemas.openxmlformats.org/officeDocument/2006/relationships/image" Target="../media/image13.jpg"/><Relationship Id="rId12" Type="http://schemas.openxmlformats.org/officeDocument/2006/relationships/image" Target="../media/image18.jp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12.jpg"/><Relationship Id="rId11" Type="http://schemas.openxmlformats.org/officeDocument/2006/relationships/image" Target="../media/image17.jpg"/><Relationship Id="rId5" Type="http://schemas.openxmlformats.org/officeDocument/2006/relationships/image" Target="../media/image11.jpg"/><Relationship Id="rId10" Type="http://schemas.openxmlformats.org/officeDocument/2006/relationships/image" Target="../media/image16.jpg"/><Relationship Id="rId4" Type="http://schemas.openxmlformats.org/officeDocument/2006/relationships/image" Target="../media/image10.jpg"/><Relationship Id="rId9" Type="http://schemas.openxmlformats.org/officeDocument/2006/relationships/image" Target="../media/image15.jpg"/></Relationships>
</file>

<file path=xl/drawings/_rels/drawing4.xml.rels><?xml version="1.0" encoding="UTF-8" standalone="yes"?>
<Relationships xmlns="http://schemas.openxmlformats.org/package/2006/relationships"><Relationship Id="rId8" Type="http://schemas.openxmlformats.org/officeDocument/2006/relationships/image" Target="../media/image25.jpeg"/><Relationship Id="rId13" Type="http://schemas.openxmlformats.org/officeDocument/2006/relationships/image" Target="../media/image30.jpeg"/><Relationship Id="rId3" Type="http://schemas.openxmlformats.org/officeDocument/2006/relationships/image" Target="../media/image20.jpeg"/><Relationship Id="rId7" Type="http://schemas.openxmlformats.org/officeDocument/2006/relationships/image" Target="../media/image24.jpeg"/><Relationship Id="rId12" Type="http://schemas.openxmlformats.org/officeDocument/2006/relationships/image" Target="../media/image29.jpeg"/><Relationship Id="rId2" Type="http://schemas.openxmlformats.org/officeDocument/2006/relationships/image" Target="../media/image19.png"/><Relationship Id="rId1" Type="http://schemas.openxmlformats.org/officeDocument/2006/relationships/image" Target="../media/image7.jpeg"/><Relationship Id="rId6" Type="http://schemas.openxmlformats.org/officeDocument/2006/relationships/image" Target="../media/image23.jpeg"/><Relationship Id="rId11" Type="http://schemas.openxmlformats.org/officeDocument/2006/relationships/image" Target="../media/image28.jpeg"/><Relationship Id="rId5" Type="http://schemas.openxmlformats.org/officeDocument/2006/relationships/image" Target="../media/image22.jpeg"/><Relationship Id="rId10" Type="http://schemas.openxmlformats.org/officeDocument/2006/relationships/image" Target="../media/image27.jpeg"/><Relationship Id="rId4" Type="http://schemas.openxmlformats.org/officeDocument/2006/relationships/image" Target="../media/image21.jpeg"/><Relationship Id="rId9" Type="http://schemas.openxmlformats.org/officeDocument/2006/relationships/image" Target="../media/image26.jpeg"/><Relationship Id="rId14" Type="http://schemas.openxmlformats.org/officeDocument/2006/relationships/image" Target="../media/image31.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7.jpeg"/><Relationship Id="rId13" Type="http://schemas.openxmlformats.org/officeDocument/2006/relationships/image" Target="../media/image42.jpeg"/><Relationship Id="rId3" Type="http://schemas.openxmlformats.org/officeDocument/2006/relationships/image" Target="../media/image32.jpeg"/><Relationship Id="rId7" Type="http://schemas.openxmlformats.org/officeDocument/2006/relationships/image" Target="../media/image36.jpeg"/><Relationship Id="rId12" Type="http://schemas.openxmlformats.org/officeDocument/2006/relationships/image" Target="../media/image41.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35.jpeg"/><Relationship Id="rId11" Type="http://schemas.openxmlformats.org/officeDocument/2006/relationships/image" Target="../media/image40.jpeg"/><Relationship Id="rId5" Type="http://schemas.openxmlformats.org/officeDocument/2006/relationships/image" Target="../media/image34.jpeg"/><Relationship Id="rId10" Type="http://schemas.openxmlformats.org/officeDocument/2006/relationships/image" Target="../media/image39.jpeg"/><Relationship Id="rId4" Type="http://schemas.openxmlformats.org/officeDocument/2006/relationships/image" Target="../media/image33.jpeg"/><Relationship Id="rId9" Type="http://schemas.openxmlformats.org/officeDocument/2006/relationships/image" Target="../media/image38.jpeg"/><Relationship Id="rId14" Type="http://schemas.openxmlformats.org/officeDocument/2006/relationships/image" Target="../media/image43.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9.jpeg"/><Relationship Id="rId13" Type="http://schemas.openxmlformats.org/officeDocument/2006/relationships/image" Target="../media/image54.jpeg"/><Relationship Id="rId18" Type="http://schemas.openxmlformats.org/officeDocument/2006/relationships/image" Target="../media/image59.jpeg"/><Relationship Id="rId26" Type="http://schemas.openxmlformats.org/officeDocument/2006/relationships/image" Target="../media/image67.jpeg"/><Relationship Id="rId3" Type="http://schemas.openxmlformats.org/officeDocument/2006/relationships/image" Target="../media/image44.jpeg"/><Relationship Id="rId21" Type="http://schemas.openxmlformats.org/officeDocument/2006/relationships/image" Target="../media/image62.jpeg"/><Relationship Id="rId7" Type="http://schemas.openxmlformats.org/officeDocument/2006/relationships/image" Target="../media/image48.jpeg"/><Relationship Id="rId12" Type="http://schemas.openxmlformats.org/officeDocument/2006/relationships/image" Target="../media/image53.jpeg"/><Relationship Id="rId17" Type="http://schemas.openxmlformats.org/officeDocument/2006/relationships/image" Target="../media/image58.jpeg"/><Relationship Id="rId25" Type="http://schemas.openxmlformats.org/officeDocument/2006/relationships/image" Target="../media/image66.jpeg"/><Relationship Id="rId2" Type="http://schemas.openxmlformats.org/officeDocument/2006/relationships/image" Target="../media/image8.png"/><Relationship Id="rId16" Type="http://schemas.openxmlformats.org/officeDocument/2006/relationships/image" Target="../media/image57.jpeg"/><Relationship Id="rId20" Type="http://schemas.openxmlformats.org/officeDocument/2006/relationships/image" Target="../media/image61.jpeg"/><Relationship Id="rId1" Type="http://schemas.openxmlformats.org/officeDocument/2006/relationships/image" Target="../media/image7.jpeg"/><Relationship Id="rId6" Type="http://schemas.openxmlformats.org/officeDocument/2006/relationships/image" Target="../media/image47.jpeg"/><Relationship Id="rId11" Type="http://schemas.openxmlformats.org/officeDocument/2006/relationships/image" Target="../media/image52.jpeg"/><Relationship Id="rId24" Type="http://schemas.openxmlformats.org/officeDocument/2006/relationships/image" Target="../media/image65.jpeg"/><Relationship Id="rId5" Type="http://schemas.openxmlformats.org/officeDocument/2006/relationships/image" Target="../media/image46.jpeg"/><Relationship Id="rId15" Type="http://schemas.openxmlformats.org/officeDocument/2006/relationships/image" Target="../media/image56.jpeg"/><Relationship Id="rId23" Type="http://schemas.openxmlformats.org/officeDocument/2006/relationships/image" Target="../media/image64.jpeg"/><Relationship Id="rId28" Type="http://schemas.openxmlformats.org/officeDocument/2006/relationships/image" Target="../media/image69.jpeg"/><Relationship Id="rId10" Type="http://schemas.openxmlformats.org/officeDocument/2006/relationships/image" Target="../media/image51.jpeg"/><Relationship Id="rId19" Type="http://schemas.openxmlformats.org/officeDocument/2006/relationships/image" Target="../media/image60.jpeg"/><Relationship Id="rId4" Type="http://schemas.openxmlformats.org/officeDocument/2006/relationships/image" Target="../media/image45.jpeg"/><Relationship Id="rId9" Type="http://schemas.openxmlformats.org/officeDocument/2006/relationships/image" Target="../media/image50.jpeg"/><Relationship Id="rId14" Type="http://schemas.openxmlformats.org/officeDocument/2006/relationships/image" Target="../media/image55.jpeg"/><Relationship Id="rId22" Type="http://schemas.openxmlformats.org/officeDocument/2006/relationships/image" Target="../media/image63.jpeg"/><Relationship Id="rId27" Type="http://schemas.openxmlformats.org/officeDocument/2006/relationships/image" Target="../media/image68.jpeg"/></Relationships>
</file>

<file path=xl/drawings/_rels/drawing7.xml.rels><?xml version="1.0" encoding="UTF-8" standalone="yes"?>
<Relationships xmlns="http://schemas.openxmlformats.org/package/2006/relationships"><Relationship Id="rId8" Type="http://schemas.openxmlformats.org/officeDocument/2006/relationships/image" Target="../media/image75.jpeg"/><Relationship Id="rId13" Type="http://schemas.openxmlformats.org/officeDocument/2006/relationships/image" Target="../media/image80.jpeg"/><Relationship Id="rId18" Type="http://schemas.openxmlformats.org/officeDocument/2006/relationships/image" Target="../media/image85.jpeg"/><Relationship Id="rId26" Type="http://schemas.openxmlformats.org/officeDocument/2006/relationships/image" Target="../media/image93.jpeg"/><Relationship Id="rId39" Type="http://schemas.openxmlformats.org/officeDocument/2006/relationships/image" Target="../media/image106.jpeg"/><Relationship Id="rId3" Type="http://schemas.openxmlformats.org/officeDocument/2006/relationships/image" Target="../media/image70.jpeg"/><Relationship Id="rId21" Type="http://schemas.openxmlformats.org/officeDocument/2006/relationships/image" Target="../media/image88.jpeg"/><Relationship Id="rId34" Type="http://schemas.openxmlformats.org/officeDocument/2006/relationships/image" Target="../media/image101.jpeg"/><Relationship Id="rId42" Type="http://schemas.openxmlformats.org/officeDocument/2006/relationships/image" Target="../media/image109.jpeg"/><Relationship Id="rId7" Type="http://schemas.openxmlformats.org/officeDocument/2006/relationships/image" Target="../media/image74.jpeg"/><Relationship Id="rId12" Type="http://schemas.openxmlformats.org/officeDocument/2006/relationships/image" Target="../media/image79.jpeg"/><Relationship Id="rId17" Type="http://schemas.openxmlformats.org/officeDocument/2006/relationships/image" Target="../media/image84.jpeg"/><Relationship Id="rId25" Type="http://schemas.openxmlformats.org/officeDocument/2006/relationships/image" Target="../media/image92.jpeg"/><Relationship Id="rId33" Type="http://schemas.openxmlformats.org/officeDocument/2006/relationships/image" Target="../media/image100.jpeg"/><Relationship Id="rId38" Type="http://schemas.openxmlformats.org/officeDocument/2006/relationships/image" Target="../media/image105.jpeg"/><Relationship Id="rId2" Type="http://schemas.openxmlformats.org/officeDocument/2006/relationships/image" Target="../media/image8.png"/><Relationship Id="rId16" Type="http://schemas.openxmlformats.org/officeDocument/2006/relationships/image" Target="../media/image83.jpeg"/><Relationship Id="rId20" Type="http://schemas.openxmlformats.org/officeDocument/2006/relationships/image" Target="../media/image87.jpeg"/><Relationship Id="rId29" Type="http://schemas.openxmlformats.org/officeDocument/2006/relationships/image" Target="../media/image96.jpeg"/><Relationship Id="rId41" Type="http://schemas.openxmlformats.org/officeDocument/2006/relationships/image" Target="../media/image108.jpeg"/><Relationship Id="rId1" Type="http://schemas.openxmlformats.org/officeDocument/2006/relationships/image" Target="../media/image7.jpeg"/><Relationship Id="rId6" Type="http://schemas.openxmlformats.org/officeDocument/2006/relationships/image" Target="../media/image73.jpeg"/><Relationship Id="rId11" Type="http://schemas.openxmlformats.org/officeDocument/2006/relationships/image" Target="../media/image78.jpeg"/><Relationship Id="rId24" Type="http://schemas.openxmlformats.org/officeDocument/2006/relationships/image" Target="../media/image91.jpeg"/><Relationship Id="rId32" Type="http://schemas.openxmlformats.org/officeDocument/2006/relationships/image" Target="../media/image99.jpeg"/><Relationship Id="rId37" Type="http://schemas.openxmlformats.org/officeDocument/2006/relationships/image" Target="../media/image104.jpeg"/><Relationship Id="rId40" Type="http://schemas.openxmlformats.org/officeDocument/2006/relationships/image" Target="../media/image107.jpeg"/><Relationship Id="rId5" Type="http://schemas.openxmlformats.org/officeDocument/2006/relationships/image" Target="../media/image72.jpeg"/><Relationship Id="rId15" Type="http://schemas.openxmlformats.org/officeDocument/2006/relationships/image" Target="../media/image82.jpeg"/><Relationship Id="rId23" Type="http://schemas.openxmlformats.org/officeDocument/2006/relationships/image" Target="../media/image90.jpeg"/><Relationship Id="rId28" Type="http://schemas.openxmlformats.org/officeDocument/2006/relationships/image" Target="../media/image95.jpeg"/><Relationship Id="rId36" Type="http://schemas.openxmlformats.org/officeDocument/2006/relationships/image" Target="../media/image103.jpeg"/><Relationship Id="rId10" Type="http://schemas.openxmlformats.org/officeDocument/2006/relationships/image" Target="../media/image77.jpeg"/><Relationship Id="rId19" Type="http://schemas.openxmlformats.org/officeDocument/2006/relationships/image" Target="../media/image86.jpeg"/><Relationship Id="rId31" Type="http://schemas.openxmlformats.org/officeDocument/2006/relationships/image" Target="../media/image98.jpeg"/><Relationship Id="rId44" Type="http://schemas.openxmlformats.org/officeDocument/2006/relationships/image" Target="../media/image111.jpeg"/><Relationship Id="rId4" Type="http://schemas.openxmlformats.org/officeDocument/2006/relationships/image" Target="../media/image71.jpeg"/><Relationship Id="rId9" Type="http://schemas.openxmlformats.org/officeDocument/2006/relationships/image" Target="../media/image76.jpeg"/><Relationship Id="rId14" Type="http://schemas.openxmlformats.org/officeDocument/2006/relationships/image" Target="../media/image81.jpeg"/><Relationship Id="rId22" Type="http://schemas.openxmlformats.org/officeDocument/2006/relationships/image" Target="../media/image89.jpeg"/><Relationship Id="rId27" Type="http://schemas.openxmlformats.org/officeDocument/2006/relationships/image" Target="../media/image94.jpeg"/><Relationship Id="rId30" Type="http://schemas.openxmlformats.org/officeDocument/2006/relationships/image" Target="../media/image97.jpeg"/><Relationship Id="rId35" Type="http://schemas.openxmlformats.org/officeDocument/2006/relationships/image" Target="../media/image102.jpeg"/><Relationship Id="rId43" Type="http://schemas.openxmlformats.org/officeDocument/2006/relationships/image" Target="../media/image110.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17.jpeg"/><Relationship Id="rId13" Type="http://schemas.openxmlformats.org/officeDocument/2006/relationships/image" Target="../media/image122.jpeg"/><Relationship Id="rId3" Type="http://schemas.openxmlformats.org/officeDocument/2006/relationships/image" Target="../media/image112.jpeg"/><Relationship Id="rId7" Type="http://schemas.openxmlformats.org/officeDocument/2006/relationships/image" Target="../media/image116.jpeg"/><Relationship Id="rId12" Type="http://schemas.openxmlformats.org/officeDocument/2006/relationships/image" Target="../media/image121.jpeg"/><Relationship Id="rId2" Type="http://schemas.openxmlformats.org/officeDocument/2006/relationships/image" Target="../media/image19.png"/><Relationship Id="rId1" Type="http://schemas.openxmlformats.org/officeDocument/2006/relationships/image" Target="../media/image7.jpeg"/><Relationship Id="rId6" Type="http://schemas.openxmlformats.org/officeDocument/2006/relationships/image" Target="../media/image115.jpeg"/><Relationship Id="rId11" Type="http://schemas.openxmlformats.org/officeDocument/2006/relationships/image" Target="../media/image120.jpeg"/><Relationship Id="rId5" Type="http://schemas.openxmlformats.org/officeDocument/2006/relationships/image" Target="../media/image114.jpeg"/><Relationship Id="rId10" Type="http://schemas.openxmlformats.org/officeDocument/2006/relationships/image" Target="../media/image119.jpeg"/><Relationship Id="rId4" Type="http://schemas.openxmlformats.org/officeDocument/2006/relationships/image" Target="../media/image113.jpeg"/><Relationship Id="rId9" Type="http://schemas.openxmlformats.org/officeDocument/2006/relationships/image" Target="../media/image118.jpeg"/><Relationship Id="rId14" Type="http://schemas.openxmlformats.org/officeDocument/2006/relationships/image" Target="../media/image123.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30.jpeg"/><Relationship Id="rId13" Type="http://schemas.openxmlformats.org/officeDocument/2006/relationships/image" Target="../media/image135.jpeg"/><Relationship Id="rId18" Type="http://schemas.openxmlformats.org/officeDocument/2006/relationships/image" Target="../media/image140.jpeg"/><Relationship Id="rId26" Type="http://schemas.openxmlformats.org/officeDocument/2006/relationships/image" Target="../media/image148.jpeg"/><Relationship Id="rId3" Type="http://schemas.openxmlformats.org/officeDocument/2006/relationships/image" Target="../media/image125.jpeg"/><Relationship Id="rId21" Type="http://schemas.openxmlformats.org/officeDocument/2006/relationships/image" Target="../media/image143.jpeg"/><Relationship Id="rId34" Type="http://schemas.openxmlformats.org/officeDocument/2006/relationships/image" Target="../media/image156.jpeg"/><Relationship Id="rId7" Type="http://schemas.openxmlformats.org/officeDocument/2006/relationships/image" Target="../media/image129.jpeg"/><Relationship Id="rId12" Type="http://schemas.openxmlformats.org/officeDocument/2006/relationships/image" Target="../media/image134.jpeg"/><Relationship Id="rId17" Type="http://schemas.openxmlformats.org/officeDocument/2006/relationships/image" Target="../media/image139.jpeg"/><Relationship Id="rId25" Type="http://schemas.openxmlformats.org/officeDocument/2006/relationships/image" Target="../media/image147.jpeg"/><Relationship Id="rId33" Type="http://schemas.openxmlformats.org/officeDocument/2006/relationships/image" Target="../media/image155.jpeg"/><Relationship Id="rId2" Type="http://schemas.openxmlformats.org/officeDocument/2006/relationships/image" Target="../media/image124.png"/><Relationship Id="rId16" Type="http://schemas.openxmlformats.org/officeDocument/2006/relationships/image" Target="../media/image138.jpeg"/><Relationship Id="rId20" Type="http://schemas.openxmlformats.org/officeDocument/2006/relationships/image" Target="../media/image142.jpeg"/><Relationship Id="rId29" Type="http://schemas.openxmlformats.org/officeDocument/2006/relationships/image" Target="../media/image151.jpeg"/><Relationship Id="rId1" Type="http://schemas.openxmlformats.org/officeDocument/2006/relationships/image" Target="../media/image7.jpeg"/><Relationship Id="rId6" Type="http://schemas.openxmlformats.org/officeDocument/2006/relationships/image" Target="../media/image128.jpeg"/><Relationship Id="rId11" Type="http://schemas.openxmlformats.org/officeDocument/2006/relationships/image" Target="../media/image133.jpeg"/><Relationship Id="rId24" Type="http://schemas.openxmlformats.org/officeDocument/2006/relationships/image" Target="../media/image146.jpeg"/><Relationship Id="rId32" Type="http://schemas.openxmlformats.org/officeDocument/2006/relationships/image" Target="../media/image154.jpeg"/><Relationship Id="rId5" Type="http://schemas.openxmlformats.org/officeDocument/2006/relationships/image" Target="../media/image127.jpeg"/><Relationship Id="rId15" Type="http://schemas.openxmlformats.org/officeDocument/2006/relationships/image" Target="../media/image137.jpeg"/><Relationship Id="rId23" Type="http://schemas.openxmlformats.org/officeDocument/2006/relationships/image" Target="../media/image145.jpeg"/><Relationship Id="rId28" Type="http://schemas.openxmlformats.org/officeDocument/2006/relationships/image" Target="../media/image150.jpeg"/><Relationship Id="rId36" Type="http://schemas.openxmlformats.org/officeDocument/2006/relationships/image" Target="../media/image158.png"/><Relationship Id="rId10" Type="http://schemas.openxmlformats.org/officeDocument/2006/relationships/image" Target="../media/image132.jpeg"/><Relationship Id="rId19" Type="http://schemas.openxmlformats.org/officeDocument/2006/relationships/image" Target="../media/image141.jpeg"/><Relationship Id="rId31" Type="http://schemas.openxmlformats.org/officeDocument/2006/relationships/image" Target="../media/image153.jpeg"/><Relationship Id="rId4" Type="http://schemas.openxmlformats.org/officeDocument/2006/relationships/image" Target="../media/image126.jpeg"/><Relationship Id="rId9" Type="http://schemas.openxmlformats.org/officeDocument/2006/relationships/image" Target="../media/image131.jpeg"/><Relationship Id="rId14" Type="http://schemas.openxmlformats.org/officeDocument/2006/relationships/image" Target="../media/image136.jpeg"/><Relationship Id="rId22" Type="http://schemas.openxmlformats.org/officeDocument/2006/relationships/image" Target="../media/image144.jpeg"/><Relationship Id="rId27" Type="http://schemas.openxmlformats.org/officeDocument/2006/relationships/image" Target="../media/image149.jpeg"/><Relationship Id="rId30" Type="http://schemas.openxmlformats.org/officeDocument/2006/relationships/image" Target="../media/image152.jpeg"/><Relationship Id="rId35" Type="http://schemas.openxmlformats.org/officeDocument/2006/relationships/image" Target="../media/image157.png"/></Relationships>
</file>

<file path=xl/drawings/_rels/drawing10.xml.rels><?xml version="1.0" encoding="UTF-8" standalone="yes"?>
<Relationships xmlns="http://schemas.openxmlformats.org/package/2006/relationships"><Relationship Id="rId8" Type="http://schemas.openxmlformats.org/officeDocument/2006/relationships/image" Target="../media/image164.jpeg"/><Relationship Id="rId13" Type="http://schemas.openxmlformats.org/officeDocument/2006/relationships/image" Target="../media/image169.jpeg"/><Relationship Id="rId18" Type="http://schemas.openxmlformats.org/officeDocument/2006/relationships/image" Target="../media/image174.jpeg"/><Relationship Id="rId26" Type="http://schemas.openxmlformats.org/officeDocument/2006/relationships/image" Target="../media/image182.png"/><Relationship Id="rId3" Type="http://schemas.openxmlformats.org/officeDocument/2006/relationships/image" Target="../media/image159.jpeg"/><Relationship Id="rId21" Type="http://schemas.openxmlformats.org/officeDocument/2006/relationships/image" Target="../media/image177.jpeg"/><Relationship Id="rId7" Type="http://schemas.openxmlformats.org/officeDocument/2006/relationships/image" Target="../media/image163.jpeg"/><Relationship Id="rId12" Type="http://schemas.openxmlformats.org/officeDocument/2006/relationships/image" Target="../media/image168.jpeg"/><Relationship Id="rId17" Type="http://schemas.openxmlformats.org/officeDocument/2006/relationships/image" Target="../media/image173.jpeg"/><Relationship Id="rId25" Type="http://schemas.openxmlformats.org/officeDocument/2006/relationships/image" Target="../media/image181.png"/><Relationship Id="rId2" Type="http://schemas.openxmlformats.org/officeDocument/2006/relationships/image" Target="../media/image124.png"/><Relationship Id="rId16" Type="http://schemas.openxmlformats.org/officeDocument/2006/relationships/image" Target="../media/image172.jpeg"/><Relationship Id="rId20" Type="http://schemas.openxmlformats.org/officeDocument/2006/relationships/image" Target="../media/image176.jpeg"/><Relationship Id="rId1" Type="http://schemas.openxmlformats.org/officeDocument/2006/relationships/image" Target="../media/image7.jpeg"/><Relationship Id="rId6" Type="http://schemas.openxmlformats.org/officeDocument/2006/relationships/image" Target="../media/image162.jpeg"/><Relationship Id="rId11" Type="http://schemas.openxmlformats.org/officeDocument/2006/relationships/image" Target="../media/image167.jpeg"/><Relationship Id="rId24" Type="http://schemas.openxmlformats.org/officeDocument/2006/relationships/image" Target="../media/image180.jpeg"/><Relationship Id="rId5" Type="http://schemas.openxmlformats.org/officeDocument/2006/relationships/image" Target="../media/image161.jpeg"/><Relationship Id="rId15" Type="http://schemas.openxmlformats.org/officeDocument/2006/relationships/image" Target="../media/image171.jpeg"/><Relationship Id="rId23" Type="http://schemas.openxmlformats.org/officeDocument/2006/relationships/image" Target="../media/image179.jpeg"/><Relationship Id="rId28" Type="http://schemas.openxmlformats.org/officeDocument/2006/relationships/image" Target="../media/image184.png"/><Relationship Id="rId10" Type="http://schemas.openxmlformats.org/officeDocument/2006/relationships/image" Target="../media/image166.jpeg"/><Relationship Id="rId19" Type="http://schemas.openxmlformats.org/officeDocument/2006/relationships/image" Target="../media/image175.jpeg"/><Relationship Id="rId4" Type="http://schemas.openxmlformats.org/officeDocument/2006/relationships/image" Target="../media/image160.jpeg"/><Relationship Id="rId9" Type="http://schemas.openxmlformats.org/officeDocument/2006/relationships/image" Target="../media/image165.jpeg"/><Relationship Id="rId14" Type="http://schemas.openxmlformats.org/officeDocument/2006/relationships/image" Target="../media/image170.jpeg"/><Relationship Id="rId22" Type="http://schemas.openxmlformats.org/officeDocument/2006/relationships/image" Target="../media/image178.jpeg"/><Relationship Id="rId27" Type="http://schemas.openxmlformats.org/officeDocument/2006/relationships/image" Target="../media/image183.png"/></Relationships>
</file>

<file path=xl/drawings/drawing1.xml><?xml version="1.0" encoding="utf-8"?>
<xdr:wsDr xmlns:xdr="http://schemas.openxmlformats.org/drawingml/2006/spreadsheetDrawing" xmlns:a="http://schemas.openxmlformats.org/drawingml/2006/main">
  <xdr:twoCellAnchor>
    <xdr:from>
      <xdr:col>12</xdr:col>
      <xdr:colOff>11905</xdr:colOff>
      <xdr:row>226</xdr:row>
      <xdr:rowOff>0</xdr:rowOff>
    </xdr:from>
    <xdr:to>
      <xdr:col>19</xdr:col>
      <xdr:colOff>1142999</xdr:colOff>
      <xdr:row>234</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163</xdr:row>
      <xdr:rowOff>44223</xdr:rowOff>
    </xdr:from>
    <xdr:to>
      <xdr:col>19</xdr:col>
      <xdr:colOff>1143000</xdr:colOff>
      <xdr:row>170</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197</xdr:row>
      <xdr:rowOff>83127</xdr:rowOff>
    </xdr:from>
    <xdr:to>
      <xdr:col>19</xdr:col>
      <xdr:colOff>1166812</xdr:colOff>
      <xdr:row>203</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241</xdr:row>
      <xdr:rowOff>23813</xdr:rowOff>
    </xdr:from>
    <xdr:to>
      <xdr:col>19</xdr:col>
      <xdr:colOff>1095376</xdr:colOff>
      <xdr:row>248</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261</xdr:row>
      <xdr:rowOff>0</xdr:rowOff>
    </xdr:from>
    <xdr:to>
      <xdr:col>19</xdr:col>
      <xdr:colOff>1131094</xdr:colOff>
      <xdr:row>268</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148</xdr:row>
      <xdr:rowOff>269875</xdr:rowOff>
    </xdr:from>
    <xdr:to>
      <xdr:col>19</xdr:col>
      <xdr:colOff>1188736</xdr:colOff>
      <xdr:row>160</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8</xdr:col>
      <xdr:colOff>12700</xdr:colOff>
      <xdr:row>355</xdr:row>
      <xdr:rowOff>203200</xdr:rowOff>
    </xdr:from>
    <xdr:to>
      <xdr:col>17</xdr:col>
      <xdr:colOff>246380</xdr:colOff>
      <xdr:row>355</xdr:row>
      <xdr:rowOff>1742440</xdr:rowOff>
    </xdr:to>
    <xdr:pic>
      <xdr:nvPicPr>
        <xdr:cNvPr id="10" name="Imagen 9">
          <a:extLst>
            <a:ext uri="{FF2B5EF4-FFF2-40B4-BE49-F238E27FC236}">
              <a16:creationId xmlns:a16="http://schemas.microsoft.com/office/drawing/2014/main" id="{F63D475F-836F-4F40-8F0D-466C575597A4}"/>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5981700" y="413740600"/>
          <a:ext cx="9428480" cy="1539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3DE241D9-695C-4B6E-A78C-37E6409E8CB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6288405" y="230505"/>
          <a:ext cx="865167" cy="495300"/>
        </a:xfrm>
        <a:prstGeom prst="rect">
          <a:avLst/>
        </a:prstGeom>
      </xdr:spPr>
    </xdr:pic>
    <xdr:clientData/>
  </xdr:oneCellAnchor>
  <xdr:oneCellAnchor>
    <xdr:from>
      <xdr:col>1</xdr:col>
      <xdr:colOff>142875</xdr:colOff>
      <xdr:row>1</xdr:row>
      <xdr:rowOff>76200</xdr:rowOff>
    </xdr:from>
    <xdr:ext cx="619125" cy="466725"/>
    <xdr:pic>
      <xdr:nvPicPr>
        <xdr:cNvPr id="3" name="4 Imagen">
          <a:extLst>
            <a:ext uri="{FF2B5EF4-FFF2-40B4-BE49-F238E27FC236}">
              <a16:creationId xmlns:a16="http://schemas.microsoft.com/office/drawing/2014/main" id="{9A6BEE52-16C2-44AE-ADB8-13348AE97BF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889635" y="259080"/>
          <a:ext cx="619125" cy="466725"/>
        </a:xfrm>
        <a:prstGeom prst="rect">
          <a:avLst/>
        </a:prstGeom>
      </xdr:spPr>
    </xdr:pic>
    <xdr:clientData/>
  </xdr:oneCellAnchor>
  <xdr:oneCellAnchor>
    <xdr:from>
      <xdr:col>10</xdr:col>
      <xdr:colOff>132361</xdr:colOff>
      <xdr:row>1</xdr:row>
      <xdr:rowOff>174295</xdr:rowOff>
    </xdr:from>
    <xdr:ext cx="864425" cy="638475"/>
    <xdr:pic>
      <xdr:nvPicPr>
        <xdr:cNvPr id="4" name="Imagen 3">
          <a:extLst>
            <a:ext uri="{FF2B5EF4-FFF2-40B4-BE49-F238E27FC236}">
              <a16:creationId xmlns:a16="http://schemas.microsoft.com/office/drawing/2014/main" id="{E3ACD0E7-3C31-4B98-A96D-DB991620F23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7599961" y="357175"/>
          <a:ext cx="864425" cy="638475"/>
        </a:xfrm>
        <a:prstGeom prst="rect">
          <a:avLst/>
        </a:prstGeom>
      </xdr:spPr>
    </xdr:pic>
    <xdr:clientData/>
  </xdr:oneCellAnchor>
  <xdr:oneCellAnchor>
    <xdr:from>
      <xdr:col>18</xdr:col>
      <xdr:colOff>122960</xdr:colOff>
      <xdr:row>1</xdr:row>
      <xdr:rowOff>148071</xdr:rowOff>
    </xdr:from>
    <xdr:ext cx="842645" cy="676275"/>
    <xdr:pic>
      <xdr:nvPicPr>
        <xdr:cNvPr id="5" name="3 Imagen">
          <a:extLst>
            <a:ext uri="{FF2B5EF4-FFF2-40B4-BE49-F238E27FC236}">
              <a16:creationId xmlns:a16="http://schemas.microsoft.com/office/drawing/2014/main" id="{AB37C607-691D-4B1E-99B4-C0EF1D85177D}"/>
            </a:ext>
          </a:extLst>
        </xdr:cNvPr>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3564640" y="330951"/>
          <a:ext cx="842645" cy="676275"/>
        </a:xfrm>
        <a:prstGeom prst="rect">
          <a:avLst/>
        </a:prstGeom>
        <a:noFill/>
      </xdr:spPr>
    </xdr:pic>
    <xdr:clientData/>
  </xdr:oneCellAnchor>
</xdr:wsDr>
</file>

<file path=xl/drawings/drawing3.xml><?xml version="1.0" encoding="utf-8"?>
<xdr:wsDr xmlns:xdr="http://schemas.openxmlformats.org/drawingml/2006/spreadsheetDrawing" xmlns:a="http://schemas.openxmlformats.org/drawingml/2006/main">
  <xdr:oneCellAnchor>
    <xdr:from>
      <xdr:col>10</xdr:col>
      <xdr:colOff>326091</xdr:colOff>
      <xdr:row>0</xdr:row>
      <xdr:rowOff>52618</xdr:rowOff>
    </xdr:from>
    <xdr:ext cx="843803" cy="299808"/>
    <xdr:pic>
      <xdr:nvPicPr>
        <xdr:cNvPr id="2" name="2 Imagen">
          <a:extLst>
            <a:ext uri="{FF2B5EF4-FFF2-40B4-BE49-F238E27FC236}">
              <a16:creationId xmlns:a16="http://schemas.microsoft.com/office/drawing/2014/main" id="{1C677E6B-4536-4736-9507-626B3D0055FE}"/>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395671" y="52618"/>
          <a:ext cx="843803" cy="299808"/>
        </a:xfrm>
        <a:prstGeom prst="rect">
          <a:avLst/>
        </a:prstGeom>
      </xdr:spPr>
    </xdr:pic>
    <xdr:clientData/>
  </xdr:oneCellAnchor>
  <xdr:oneCellAnchor>
    <xdr:from>
      <xdr:col>1</xdr:col>
      <xdr:colOff>152399</xdr:colOff>
      <xdr:row>0</xdr:row>
      <xdr:rowOff>57151</xdr:rowOff>
    </xdr:from>
    <xdr:ext cx="714375" cy="247649"/>
    <xdr:pic>
      <xdr:nvPicPr>
        <xdr:cNvPr id="3" name="4 Imagen">
          <a:extLst>
            <a:ext uri="{FF2B5EF4-FFF2-40B4-BE49-F238E27FC236}">
              <a16:creationId xmlns:a16="http://schemas.microsoft.com/office/drawing/2014/main" id="{6817F8ED-0B1F-4243-8026-823015CCF27B}"/>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944879" y="57151"/>
          <a:ext cx="714375" cy="247649"/>
        </a:xfrm>
        <a:prstGeom prst="rect">
          <a:avLst/>
        </a:prstGeom>
      </xdr:spPr>
    </xdr:pic>
    <xdr:clientData/>
  </xdr:oneCellAnchor>
  <xdr:twoCellAnchor editAs="oneCell">
    <xdr:from>
      <xdr:col>1</xdr:col>
      <xdr:colOff>507168</xdr:colOff>
      <xdr:row>5</xdr:row>
      <xdr:rowOff>72205</xdr:rowOff>
    </xdr:from>
    <xdr:to>
      <xdr:col>6</xdr:col>
      <xdr:colOff>331417</xdr:colOff>
      <xdr:row>18</xdr:row>
      <xdr:rowOff>73405</xdr:rowOff>
    </xdr:to>
    <xdr:pic>
      <xdr:nvPicPr>
        <xdr:cNvPr id="4" name="Imagen 3">
          <a:extLst>
            <a:ext uri="{FF2B5EF4-FFF2-40B4-BE49-F238E27FC236}">
              <a16:creationId xmlns:a16="http://schemas.microsoft.com/office/drawing/2014/main" id="{C2998CE6-2445-4DD1-97FB-447F7705AE8C}"/>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299648" y="1596205"/>
          <a:ext cx="3786649" cy="2576760"/>
        </a:xfrm>
        <a:prstGeom prst="rect">
          <a:avLst/>
        </a:prstGeom>
      </xdr:spPr>
    </xdr:pic>
    <xdr:clientData/>
  </xdr:twoCellAnchor>
  <xdr:twoCellAnchor editAs="oneCell">
    <xdr:from>
      <xdr:col>7</xdr:col>
      <xdr:colOff>332338</xdr:colOff>
      <xdr:row>21</xdr:row>
      <xdr:rowOff>81842</xdr:rowOff>
    </xdr:from>
    <xdr:to>
      <xdr:col>11</xdr:col>
      <xdr:colOff>914412</xdr:colOff>
      <xdr:row>34</xdr:row>
      <xdr:rowOff>449341</xdr:rowOff>
    </xdr:to>
    <xdr:pic>
      <xdr:nvPicPr>
        <xdr:cNvPr id="5" name="Imagen 4">
          <a:extLst>
            <a:ext uri="{FF2B5EF4-FFF2-40B4-BE49-F238E27FC236}">
              <a16:creationId xmlns:a16="http://schemas.microsoft.com/office/drawing/2014/main" id="{CDFAD4B9-8AFE-4CEB-BA9A-BBAEE380F1B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5879698" y="4752902"/>
          <a:ext cx="3896774" cy="2836379"/>
        </a:xfrm>
        <a:prstGeom prst="rect">
          <a:avLst/>
        </a:prstGeom>
      </xdr:spPr>
    </xdr:pic>
    <xdr:clientData/>
  </xdr:twoCellAnchor>
  <xdr:twoCellAnchor editAs="oneCell">
    <xdr:from>
      <xdr:col>1</xdr:col>
      <xdr:colOff>576648</xdr:colOff>
      <xdr:row>21</xdr:row>
      <xdr:rowOff>131750</xdr:rowOff>
    </xdr:from>
    <xdr:to>
      <xdr:col>6</xdr:col>
      <xdr:colOff>510648</xdr:colOff>
      <xdr:row>34</xdr:row>
      <xdr:rowOff>463250</xdr:rowOff>
    </xdr:to>
    <xdr:pic>
      <xdr:nvPicPr>
        <xdr:cNvPr id="6" name="Imagen 5">
          <a:extLst>
            <a:ext uri="{FF2B5EF4-FFF2-40B4-BE49-F238E27FC236}">
              <a16:creationId xmlns:a16="http://schemas.microsoft.com/office/drawing/2014/main" id="{5FCD9425-DF07-4934-A2BC-5C8ED69BFB6D}"/>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1369128" y="4802810"/>
          <a:ext cx="3896400" cy="2800380"/>
        </a:xfrm>
        <a:prstGeom prst="rect">
          <a:avLst/>
        </a:prstGeom>
      </xdr:spPr>
    </xdr:pic>
    <xdr:clientData/>
  </xdr:twoCellAnchor>
  <xdr:twoCellAnchor editAs="oneCell">
    <xdr:from>
      <xdr:col>8</xdr:col>
      <xdr:colOff>39116</xdr:colOff>
      <xdr:row>5</xdr:row>
      <xdr:rowOff>47624</xdr:rowOff>
    </xdr:from>
    <xdr:to>
      <xdr:col>11</xdr:col>
      <xdr:colOff>752666</xdr:colOff>
      <xdr:row>18</xdr:row>
      <xdr:rowOff>120824</xdr:rowOff>
    </xdr:to>
    <xdr:pic>
      <xdr:nvPicPr>
        <xdr:cNvPr id="7" name="Imagen 6">
          <a:extLst>
            <a:ext uri="{FF2B5EF4-FFF2-40B4-BE49-F238E27FC236}">
              <a16:creationId xmlns:a16="http://schemas.microsoft.com/office/drawing/2014/main" id="{8432D6E5-71D3-49E6-B85F-FDF880A6688A}"/>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5967476" y="1571624"/>
          <a:ext cx="3647250" cy="2648760"/>
        </a:xfrm>
        <a:prstGeom prst="rect">
          <a:avLst/>
        </a:prstGeom>
      </xdr:spPr>
    </xdr:pic>
    <xdr:clientData/>
  </xdr:twoCellAnchor>
  <xdr:oneCellAnchor>
    <xdr:from>
      <xdr:col>7</xdr:col>
      <xdr:colOff>275188</xdr:colOff>
      <xdr:row>37</xdr:row>
      <xdr:rowOff>43742</xdr:rowOff>
    </xdr:from>
    <xdr:ext cx="3791999" cy="2843999"/>
    <xdr:pic>
      <xdr:nvPicPr>
        <xdr:cNvPr id="8" name="Imagen 7">
          <a:extLst>
            <a:ext uri="{FF2B5EF4-FFF2-40B4-BE49-F238E27FC236}">
              <a16:creationId xmlns:a16="http://schemas.microsoft.com/office/drawing/2014/main" id="{C06F01F8-4248-4977-8226-247F5A564C4B}"/>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5822548" y="8319062"/>
          <a:ext cx="3791999" cy="2843999"/>
        </a:xfrm>
        <a:prstGeom prst="rect">
          <a:avLst/>
        </a:prstGeom>
      </xdr:spPr>
    </xdr:pic>
    <xdr:clientData/>
  </xdr:oneCellAnchor>
  <xdr:oneCellAnchor>
    <xdr:from>
      <xdr:col>2</xdr:col>
      <xdr:colOff>509823</xdr:colOff>
      <xdr:row>37</xdr:row>
      <xdr:rowOff>65075</xdr:rowOff>
    </xdr:from>
    <xdr:ext cx="2106000" cy="2808000"/>
    <xdr:pic>
      <xdr:nvPicPr>
        <xdr:cNvPr id="9" name="Imagen 8">
          <a:extLst>
            <a:ext uri="{FF2B5EF4-FFF2-40B4-BE49-F238E27FC236}">
              <a16:creationId xmlns:a16="http://schemas.microsoft.com/office/drawing/2014/main" id="{57C63949-36A9-456E-AE67-E235E681FEDB}"/>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2094783" y="8340395"/>
          <a:ext cx="2106000" cy="2808000"/>
        </a:xfrm>
        <a:prstGeom prst="rect">
          <a:avLst/>
        </a:prstGeom>
      </xdr:spPr>
    </xdr:pic>
    <xdr:clientData/>
  </xdr:oneCellAnchor>
  <xdr:oneCellAnchor>
    <xdr:from>
      <xdr:col>7</xdr:col>
      <xdr:colOff>275188</xdr:colOff>
      <xdr:row>53</xdr:row>
      <xdr:rowOff>43742</xdr:rowOff>
    </xdr:from>
    <xdr:ext cx="3791998" cy="2843999"/>
    <xdr:pic>
      <xdr:nvPicPr>
        <xdr:cNvPr id="10" name="Imagen 9">
          <a:extLst>
            <a:ext uri="{FF2B5EF4-FFF2-40B4-BE49-F238E27FC236}">
              <a16:creationId xmlns:a16="http://schemas.microsoft.com/office/drawing/2014/main" id="{89503334-1ECC-4CDF-B572-8AE6BE1199CD}"/>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5822548" y="11549942"/>
          <a:ext cx="3791998" cy="2843999"/>
        </a:xfrm>
        <a:prstGeom prst="rect">
          <a:avLst/>
        </a:prstGeom>
      </xdr:spPr>
    </xdr:pic>
    <xdr:clientData/>
  </xdr:oneCellAnchor>
  <xdr:oneCellAnchor>
    <xdr:from>
      <xdr:col>1</xdr:col>
      <xdr:colOff>452823</xdr:colOff>
      <xdr:row>53</xdr:row>
      <xdr:rowOff>65075</xdr:rowOff>
    </xdr:from>
    <xdr:ext cx="3744000" cy="2808000"/>
    <xdr:pic>
      <xdr:nvPicPr>
        <xdr:cNvPr id="11" name="Imagen 10">
          <a:extLst>
            <a:ext uri="{FF2B5EF4-FFF2-40B4-BE49-F238E27FC236}">
              <a16:creationId xmlns:a16="http://schemas.microsoft.com/office/drawing/2014/main" id="{2BE183C1-D162-4C1E-97AE-B092905D1F69}"/>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1245303" y="11571275"/>
          <a:ext cx="3744000" cy="2808000"/>
        </a:xfrm>
        <a:prstGeom prst="rect">
          <a:avLst/>
        </a:prstGeom>
      </xdr:spPr>
    </xdr:pic>
    <xdr:clientData/>
  </xdr:oneCellAnchor>
  <xdr:oneCellAnchor>
    <xdr:from>
      <xdr:col>7</xdr:col>
      <xdr:colOff>351388</xdr:colOff>
      <xdr:row>69</xdr:row>
      <xdr:rowOff>24692</xdr:rowOff>
    </xdr:from>
    <xdr:ext cx="3791998" cy="2843998"/>
    <xdr:pic>
      <xdr:nvPicPr>
        <xdr:cNvPr id="12" name="Imagen 11">
          <a:extLst>
            <a:ext uri="{FF2B5EF4-FFF2-40B4-BE49-F238E27FC236}">
              <a16:creationId xmlns:a16="http://schemas.microsoft.com/office/drawing/2014/main" id="{5B01A1ED-F159-4B12-9992-F3E751822A9B}"/>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5898748" y="14792252"/>
          <a:ext cx="3791998" cy="2843998"/>
        </a:xfrm>
        <a:prstGeom prst="rect">
          <a:avLst/>
        </a:prstGeom>
      </xdr:spPr>
    </xdr:pic>
    <xdr:clientData/>
  </xdr:oneCellAnchor>
  <xdr:oneCellAnchor>
    <xdr:from>
      <xdr:col>1</xdr:col>
      <xdr:colOff>452823</xdr:colOff>
      <xdr:row>69</xdr:row>
      <xdr:rowOff>65075</xdr:rowOff>
    </xdr:from>
    <xdr:ext cx="3744000" cy="2808000"/>
    <xdr:pic>
      <xdr:nvPicPr>
        <xdr:cNvPr id="13" name="Imagen 12">
          <a:extLst>
            <a:ext uri="{FF2B5EF4-FFF2-40B4-BE49-F238E27FC236}">
              <a16:creationId xmlns:a16="http://schemas.microsoft.com/office/drawing/2014/main" id="{1B653A50-94D6-4EC3-B397-D619AA8A416A}"/>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1245303" y="14832635"/>
          <a:ext cx="3744000" cy="280800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80A0862-BC6C-4221-8B3F-F20A9BAA7BC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E7BE0C7-8D4B-4385-AC21-D40AEC05E67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7</xdr:col>
      <xdr:colOff>539090</xdr:colOff>
      <xdr:row>21</xdr:row>
      <xdr:rowOff>110341</xdr:rowOff>
    </xdr:from>
    <xdr:to>
      <xdr:col>11</xdr:col>
      <xdr:colOff>24245</xdr:colOff>
      <xdr:row>34</xdr:row>
      <xdr:rowOff>73478</xdr:rowOff>
    </xdr:to>
    <xdr:pic>
      <xdr:nvPicPr>
        <xdr:cNvPr id="14" name="13 Imagen">
          <a:extLst>
            <a:ext uri="{FF2B5EF4-FFF2-40B4-BE49-F238E27FC236}">
              <a16:creationId xmlns:a16="http://schemas.microsoft.com/office/drawing/2014/main" id="{7B83FAA8-6C47-42BC-89D2-DB2803282911}"/>
            </a:ext>
          </a:extLst>
        </xdr:cNvPr>
        <xdr:cNvPicPr>
          <a:picLocks noChangeAspect="1"/>
        </xdr:cNvPicPr>
      </xdr:nvPicPr>
      <xdr:blipFill>
        <a:blip xmlns:r="http://schemas.openxmlformats.org/officeDocument/2006/relationships" r:embed="rId3"/>
        <a:stretch>
          <a:fillRect/>
        </a:stretch>
      </xdr:blipFill>
      <xdr:spPr>
        <a:xfrm>
          <a:off x="4490604" y="4595255"/>
          <a:ext cx="3425784" cy="2379766"/>
        </a:xfrm>
        <a:prstGeom prst="rect">
          <a:avLst/>
        </a:prstGeom>
      </xdr:spPr>
    </xdr:pic>
    <xdr:clientData/>
  </xdr:twoCellAnchor>
  <xdr:twoCellAnchor editAs="oneCell">
    <xdr:from>
      <xdr:col>1</xdr:col>
      <xdr:colOff>76200</xdr:colOff>
      <xdr:row>37</xdr:row>
      <xdr:rowOff>90796</xdr:rowOff>
    </xdr:from>
    <xdr:to>
      <xdr:col>6</xdr:col>
      <xdr:colOff>480604</xdr:colOff>
      <xdr:row>50</xdr:row>
      <xdr:rowOff>72439</xdr:rowOff>
    </xdr:to>
    <xdr:pic>
      <xdr:nvPicPr>
        <xdr:cNvPr id="15" name="15 Imagen">
          <a:extLst>
            <a:ext uri="{FF2B5EF4-FFF2-40B4-BE49-F238E27FC236}">
              <a16:creationId xmlns:a16="http://schemas.microsoft.com/office/drawing/2014/main" id="{945B701F-3A11-45C0-9DF1-210B87AB82A6}"/>
            </a:ext>
          </a:extLst>
        </xdr:cNvPr>
        <xdr:cNvPicPr>
          <a:picLocks noChangeAspect="1"/>
        </xdr:cNvPicPr>
      </xdr:nvPicPr>
      <xdr:blipFill>
        <a:blip xmlns:r="http://schemas.openxmlformats.org/officeDocument/2006/relationships" r:embed="rId4"/>
        <a:stretch>
          <a:fillRect/>
        </a:stretch>
      </xdr:blipFill>
      <xdr:spPr>
        <a:xfrm>
          <a:off x="326571" y="7797882"/>
          <a:ext cx="3452404" cy="2387386"/>
        </a:xfrm>
        <a:prstGeom prst="rect">
          <a:avLst/>
        </a:prstGeom>
      </xdr:spPr>
    </xdr:pic>
    <xdr:clientData/>
  </xdr:twoCellAnchor>
  <xdr:twoCellAnchor editAs="oneCell">
    <xdr:from>
      <xdr:col>8</xdr:col>
      <xdr:colOff>813955</xdr:colOff>
      <xdr:row>37</xdr:row>
      <xdr:rowOff>142502</xdr:rowOff>
    </xdr:from>
    <xdr:to>
      <xdr:col>10</xdr:col>
      <xdr:colOff>349185</xdr:colOff>
      <xdr:row>50</xdr:row>
      <xdr:rowOff>124145</xdr:rowOff>
    </xdr:to>
    <xdr:pic>
      <xdr:nvPicPr>
        <xdr:cNvPr id="20" name="19 Imagen">
          <a:extLst>
            <a:ext uri="{FF2B5EF4-FFF2-40B4-BE49-F238E27FC236}">
              <a16:creationId xmlns:a16="http://schemas.microsoft.com/office/drawing/2014/main" id="{738222D9-B56C-4314-A998-F0809BAE22B7}"/>
            </a:ext>
          </a:extLst>
        </xdr:cNvPr>
        <xdr:cNvPicPr>
          <a:picLocks noChangeAspect="1"/>
        </xdr:cNvPicPr>
      </xdr:nvPicPr>
      <xdr:blipFill>
        <a:blip xmlns:r="http://schemas.openxmlformats.org/officeDocument/2006/relationships" r:embed="rId5"/>
        <a:stretch>
          <a:fillRect/>
        </a:stretch>
      </xdr:blipFill>
      <xdr:spPr>
        <a:xfrm>
          <a:off x="5353298" y="7849588"/>
          <a:ext cx="1962744" cy="2387386"/>
        </a:xfrm>
        <a:prstGeom prst="rect">
          <a:avLst/>
        </a:prstGeom>
      </xdr:spPr>
    </xdr:pic>
    <xdr:clientData/>
  </xdr:twoCellAnchor>
  <xdr:twoCellAnchor editAs="oneCell">
    <xdr:from>
      <xdr:col>2</xdr:col>
      <xdr:colOff>492332</xdr:colOff>
      <xdr:row>53</xdr:row>
      <xdr:rowOff>123948</xdr:rowOff>
    </xdr:from>
    <xdr:to>
      <xdr:col>5</xdr:col>
      <xdr:colOff>515926</xdr:colOff>
      <xdr:row>66</xdr:row>
      <xdr:rowOff>103371</xdr:rowOff>
    </xdr:to>
    <xdr:pic>
      <xdr:nvPicPr>
        <xdr:cNvPr id="21" name="20 Imagen">
          <a:extLst>
            <a:ext uri="{FF2B5EF4-FFF2-40B4-BE49-F238E27FC236}">
              <a16:creationId xmlns:a16="http://schemas.microsoft.com/office/drawing/2014/main" id="{D5FE658E-5A8C-442D-A950-6886A6DAC12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1058389" y="10911691"/>
          <a:ext cx="1928594" cy="2385166"/>
        </a:xfrm>
        <a:prstGeom prst="rect">
          <a:avLst/>
        </a:prstGeom>
      </xdr:spPr>
    </xdr:pic>
    <xdr:clientData/>
  </xdr:twoCellAnchor>
  <xdr:twoCellAnchor editAs="oneCell">
    <xdr:from>
      <xdr:col>8</xdr:col>
      <xdr:colOff>20535</xdr:colOff>
      <xdr:row>53</xdr:row>
      <xdr:rowOff>113061</xdr:rowOff>
    </xdr:from>
    <xdr:to>
      <xdr:col>11</xdr:col>
      <xdr:colOff>100446</xdr:colOff>
      <xdr:row>66</xdr:row>
      <xdr:rowOff>87084</xdr:rowOff>
    </xdr:to>
    <xdr:pic>
      <xdr:nvPicPr>
        <xdr:cNvPr id="28" name="27 Imagen">
          <a:extLst>
            <a:ext uri="{FF2B5EF4-FFF2-40B4-BE49-F238E27FC236}">
              <a16:creationId xmlns:a16="http://schemas.microsoft.com/office/drawing/2014/main" id="{6A9A951B-F01D-4CA4-B7D0-B37DB58E8431}"/>
            </a:ext>
          </a:extLst>
        </xdr:cNvPr>
        <xdr:cNvPicPr>
          <a:picLocks noChangeAspect="1"/>
        </xdr:cNvPicPr>
      </xdr:nvPicPr>
      <xdr:blipFill>
        <a:blip xmlns:r="http://schemas.openxmlformats.org/officeDocument/2006/relationships" r:embed="rId7"/>
        <a:stretch>
          <a:fillRect/>
        </a:stretch>
      </xdr:blipFill>
      <xdr:spPr>
        <a:xfrm>
          <a:off x="4559878" y="10900804"/>
          <a:ext cx="3432711" cy="2379766"/>
        </a:xfrm>
        <a:prstGeom prst="rect">
          <a:avLst/>
        </a:prstGeom>
      </xdr:spPr>
    </xdr:pic>
    <xdr:clientData/>
  </xdr:twoCellAnchor>
  <xdr:twoCellAnchor editAs="oneCell">
    <xdr:from>
      <xdr:col>3</xdr:col>
      <xdr:colOff>85108</xdr:colOff>
      <xdr:row>5</xdr:row>
      <xdr:rowOff>152400</xdr:rowOff>
    </xdr:from>
    <xdr:to>
      <xdr:col>5</xdr:col>
      <xdr:colOff>677785</xdr:colOff>
      <xdr:row>18</xdr:row>
      <xdr:rowOff>123156</xdr:rowOff>
    </xdr:to>
    <xdr:pic>
      <xdr:nvPicPr>
        <xdr:cNvPr id="29" name="5 Imagen">
          <a:extLst>
            <a:ext uri="{FF2B5EF4-FFF2-40B4-BE49-F238E27FC236}">
              <a16:creationId xmlns:a16="http://schemas.microsoft.com/office/drawing/2014/main" id="{3368D1E1-BEF4-4DD8-9AD0-A0D641E1898C}"/>
            </a:ext>
          </a:extLst>
        </xdr:cNvPr>
        <xdr:cNvPicPr>
          <a:picLocks noChangeAspect="1"/>
        </xdr:cNvPicPr>
      </xdr:nvPicPr>
      <xdr:blipFill>
        <a:blip xmlns:r="http://schemas.openxmlformats.org/officeDocument/2006/relationships" r:embed="rId8"/>
        <a:stretch>
          <a:fillRect/>
        </a:stretch>
      </xdr:blipFill>
      <xdr:spPr>
        <a:xfrm>
          <a:off x="1228108" y="1589314"/>
          <a:ext cx="1920734" cy="2387385"/>
        </a:xfrm>
        <a:prstGeom prst="rect">
          <a:avLst/>
        </a:prstGeom>
      </xdr:spPr>
    </xdr:pic>
    <xdr:clientData/>
  </xdr:twoCellAnchor>
  <xdr:twoCellAnchor editAs="oneCell">
    <xdr:from>
      <xdr:col>8</xdr:col>
      <xdr:colOff>790452</xdr:colOff>
      <xdr:row>5</xdr:row>
      <xdr:rowOff>152400</xdr:rowOff>
    </xdr:from>
    <xdr:to>
      <xdr:col>10</xdr:col>
      <xdr:colOff>325682</xdr:colOff>
      <xdr:row>18</xdr:row>
      <xdr:rowOff>115536</xdr:rowOff>
    </xdr:to>
    <xdr:pic>
      <xdr:nvPicPr>
        <xdr:cNvPr id="30" name="8 Imagen">
          <a:extLst>
            <a:ext uri="{FF2B5EF4-FFF2-40B4-BE49-F238E27FC236}">
              <a16:creationId xmlns:a16="http://schemas.microsoft.com/office/drawing/2014/main" id="{9EBD2531-E134-4A94-8E57-DE22F74B6C1B}"/>
            </a:ext>
          </a:extLst>
        </xdr:cNvPr>
        <xdr:cNvPicPr>
          <a:picLocks noChangeAspect="1"/>
        </xdr:cNvPicPr>
      </xdr:nvPicPr>
      <xdr:blipFill>
        <a:blip xmlns:r="http://schemas.openxmlformats.org/officeDocument/2006/relationships" r:embed="rId9"/>
        <a:stretch>
          <a:fillRect/>
        </a:stretch>
      </xdr:blipFill>
      <xdr:spPr>
        <a:xfrm>
          <a:off x="5329795" y="1589314"/>
          <a:ext cx="1962744" cy="2379765"/>
        </a:xfrm>
        <a:prstGeom prst="rect">
          <a:avLst/>
        </a:prstGeom>
      </xdr:spPr>
    </xdr:pic>
    <xdr:clientData/>
  </xdr:twoCellAnchor>
  <xdr:twoCellAnchor editAs="oneCell">
    <xdr:from>
      <xdr:col>3</xdr:col>
      <xdr:colOff>112322</xdr:colOff>
      <xdr:row>21</xdr:row>
      <xdr:rowOff>96733</xdr:rowOff>
    </xdr:from>
    <xdr:to>
      <xdr:col>5</xdr:col>
      <xdr:colOff>712619</xdr:colOff>
      <xdr:row>34</xdr:row>
      <xdr:rowOff>59870</xdr:rowOff>
    </xdr:to>
    <xdr:pic>
      <xdr:nvPicPr>
        <xdr:cNvPr id="31" name="10 Imagen">
          <a:extLst>
            <a:ext uri="{FF2B5EF4-FFF2-40B4-BE49-F238E27FC236}">
              <a16:creationId xmlns:a16="http://schemas.microsoft.com/office/drawing/2014/main" id="{89C5F1C8-29EB-416A-B5AD-FF1AF1879BC3}"/>
            </a:ext>
          </a:extLst>
        </xdr:cNvPr>
        <xdr:cNvPicPr>
          <a:picLocks noChangeAspect="1"/>
        </xdr:cNvPicPr>
      </xdr:nvPicPr>
      <xdr:blipFill>
        <a:blip xmlns:r="http://schemas.openxmlformats.org/officeDocument/2006/relationships" r:embed="rId10"/>
        <a:stretch>
          <a:fillRect/>
        </a:stretch>
      </xdr:blipFill>
      <xdr:spPr>
        <a:xfrm>
          <a:off x="1255322" y="4581647"/>
          <a:ext cx="1928354" cy="2379766"/>
        </a:xfrm>
        <a:prstGeom prst="rect">
          <a:avLst/>
        </a:prstGeom>
      </xdr:spPr>
    </xdr:pic>
    <xdr:clientData/>
  </xdr:twoCellAnchor>
  <xdr:twoCellAnchor editAs="oneCell">
    <xdr:from>
      <xdr:col>1</xdr:col>
      <xdr:colOff>97971</xdr:colOff>
      <xdr:row>85</xdr:row>
      <xdr:rowOff>89764</xdr:rowOff>
    </xdr:from>
    <xdr:to>
      <xdr:col>6</xdr:col>
      <xdr:colOff>517315</xdr:colOff>
      <xdr:row>98</xdr:row>
      <xdr:rowOff>81915</xdr:rowOff>
    </xdr:to>
    <xdr:pic>
      <xdr:nvPicPr>
        <xdr:cNvPr id="32" name="Imagen 31">
          <a:extLst>
            <a:ext uri="{FF2B5EF4-FFF2-40B4-BE49-F238E27FC236}">
              <a16:creationId xmlns:a16="http://schemas.microsoft.com/office/drawing/2014/main" id="{3B61CDB9-2257-4B52-AB65-AEB192720F0E}"/>
            </a:ext>
          </a:extLst>
        </xdr:cNvPr>
        <xdr:cNvPicPr>
          <a:picLocks noChangeAspect="1"/>
        </xdr:cNvPicPr>
      </xdr:nvPicPr>
      <xdr:blipFill>
        <a:blip xmlns:r="http://schemas.openxmlformats.org/officeDocument/2006/relationships" r:embed="rId11"/>
        <a:stretch>
          <a:fillRect/>
        </a:stretch>
      </xdr:blipFill>
      <xdr:spPr>
        <a:xfrm>
          <a:off x="348342" y="17212993"/>
          <a:ext cx="3467344" cy="2397894"/>
        </a:xfrm>
        <a:prstGeom prst="rect">
          <a:avLst/>
        </a:prstGeom>
      </xdr:spPr>
    </xdr:pic>
    <xdr:clientData/>
  </xdr:twoCellAnchor>
  <xdr:twoCellAnchor editAs="oneCell">
    <xdr:from>
      <xdr:col>8</xdr:col>
      <xdr:colOff>657222</xdr:colOff>
      <xdr:row>85</xdr:row>
      <xdr:rowOff>141514</xdr:rowOff>
    </xdr:from>
    <xdr:to>
      <xdr:col>10</xdr:col>
      <xdr:colOff>304799</xdr:colOff>
      <xdr:row>98</xdr:row>
      <xdr:rowOff>99062</xdr:rowOff>
    </xdr:to>
    <xdr:pic>
      <xdr:nvPicPr>
        <xdr:cNvPr id="33" name="Imagen 32" descr="E:\DCIM\145___06\IMG_2196.JPG">
          <a:extLst>
            <a:ext uri="{FF2B5EF4-FFF2-40B4-BE49-F238E27FC236}">
              <a16:creationId xmlns:a16="http://schemas.microsoft.com/office/drawing/2014/main" id="{6C0B175F-4400-46CA-9EEC-8BAF6DC5211D}"/>
            </a:ext>
          </a:extLst>
        </xdr:cNvPr>
        <xdr:cNvPicPr/>
      </xdr:nvPicPr>
      <xdr:blipFill>
        <a:blip xmlns:r="http://schemas.openxmlformats.org/officeDocument/2006/relationships" r:embed="rId12" cstate="print">
          <a:extLst>
            <a:ext uri="{28A0092B-C50C-407E-A947-70E740481C1C}">
              <a14:useLocalDpi xmlns:a14="http://schemas.microsoft.com/office/drawing/2010/main"/>
            </a:ext>
          </a:extLst>
        </a:blip>
        <a:srcRect/>
        <a:stretch>
          <a:fillRect/>
        </a:stretch>
      </xdr:blipFill>
      <xdr:spPr bwMode="auto">
        <a:xfrm rot="5400000">
          <a:off x="5052465" y="17408843"/>
          <a:ext cx="2363291" cy="2075091"/>
        </a:xfrm>
        <a:prstGeom prst="rect">
          <a:avLst/>
        </a:prstGeom>
        <a:noFill/>
        <a:ln>
          <a:noFill/>
        </a:ln>
      </xdr:spPr>
    </xdr:pic>
    <xdr:clientData/>
  </xdr:twoCellAnchor>
  <xdr:twoCellAnchor editAs="oneCell">
    <xdr:from>
      <xdr:col>1</xdr:col>
      <xdr:colOff>88446</xdr:colOff>
      <xdr:row>69</xdr:row>
      <xdr:rowOff>94118</xdr:rowOff>
    </xdr:from>
    <xdr:to>
      <xdr:col>6</xdr:col>
      <xdr:colOff>500743</xdr:colOff>
      <xdr:row>82</xdr:row>
      <xdr:rowOff>52794</xdr:rowOff>
    </xdr:to>
    <xdr:pic>
      <xdr:nvPicPr>
        <xdr:cNvPr id="34" name="Imagen 33">
          <a:extLst>
            <a:ext uri="{FF2B5EF4-FFF2-40B4-BE49-F238E27FC236}">
              <a16:creationId xmlns:a16="http://schemas.microsoft.com/office/drawing/2014/main" id="{84130866-5D1F-4E38-94F2-0F1BC076FA0E}"/>
            </a:ext>
          </a:extLst>
        </xdr:cNvPr>
        <xdr:cNvPicPr>
          <a:picLocks noChangeAspect="1"/>
        </xdr:cNvPicPr>
      </xdr:nvPicPr>
      <xdr:blipFill>
        <a:blip xmlns:r="http://schemas.openxmlformats.org/officeDocument/2006/relationships" r:embed="rId13"/>
        <a:stretch>
          <a:fillRect/>
        </a:stretch>
      </xdr:blipFill>
      <xdr:spPr>
        <a:xfrm>
          <a:off x="338817" y="14071375"/>
          <a:ext cx="3460297" cy="2364419"/>
        </a:xfrm>
        <a:prstGeom prst="rect">
          <a:avLst/>
        </a:prstGeom>
      </xdr:spPr>
    </xdr:pic>
    <xdr:clientData/>
  </xdr:twoCellAnchor>
  <xdr:twoCellAnchor editAs="oneCell">
    <xdr:from>
      <xdr:col>8</xdr:col>
      <xdr:colOff>38915</xdr:colOff>
      <xdr:row>69</xdr:row>
      <xdr:rowOff>118770</xdr:rowOff>
    </xdr:from>
    <xdr:to>
      <xdr:col>11</xdr:col>
      <xdr:colOff>132904</xdr:colOff>
      <xdr:row>82</xdr:row>
      <xdr:rowOff>41366</xdr:rowOff>
    </xdr:to>
    <xdr:pic>
      <xdr:nvPicPr>
        <xdr:cNvPr id="35" name="Imagen 34" descr="E:\DCIM\145___06\IMG_2188.JPG">
          <a:extLst>
            <a:ext uri="{FF2B5EF4-FFF2-40B4-BE49-F238E27FC236}">
              <a16:creationId xmlns:a16="http://schemas.microsoft.com/office/drawing/2014/main" id="{407AEB3C-FEA9-47B8-847D-178A7132B579}"/>
            </a:ext>
          </a:extLst>
        </xdr:cNvPr>
        <xdr:cNvPicPr/>
      </xdr:nvPicPr>
      <xdr:blipFill>
        <a:blip xmlns:r="http://schemas.openxmlformats.org/officeDocument/2006/relationships" r:embed="rId14" cstate="print">
          <a:extLst>
            <a:ext uri="{28A0092B-C50C-407E-A947-70E740481C1C}">
              <a14:useLocalDpi xmlns:a14="http://schemas.microsoft.com/office/drawing/2010/main"/>
            </a:ext>
          </a:extLst>
        </a:blip>
        <a:srcRect/>
        <a:stretch>
          <a:fillRect/>
        </a:stretch>
      </xdr:blipFill>
      <xdr:spPr bwMode="auto">
        <a:xfrm>
          <a:off x="4578258" y="14096027"/>
          <a:ext cx="3446789" cy="2328339"/>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5EEAEAAF-A51B-4133-A3E2-D9D41589355C}"/>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E19BB727-3A37-47B0-9748-C44328E32DC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twoCellAnchor editAs="oneCell">
    <xdr:from>
      <xdr:col>1</xdr:col>
      <xdr:colOff>76201</xdr:colOff>
      <xdr:row>6</xdr:row>
      <xdr:rowOff>85725</xdr:rowOff>
    </xdr:from>
    <xdr:to>
      <xdr:col>6</xdr:col>
      <xdr:colOff>581025</xdr:colOff>
      <xdr:row>19</xdr:row>
      <xdr:rowOff>95249</xdr:rowOff>
    </xdr:to>
    <xdr:pic>
      <xdr:nvPicPr>
        <xdr:cNvPr id="4" name="Imagen 3">
          <a:extLst>
            <a:ext uri="{FF2B5EF4-FFF2-40B4-BE49-F238E27FC236}">
              <a16:creationId xmlns:a16="http://schemas.microsoft.com/office/drawing/2014/main" id="{C3285DD6-E1F6-4704-91AE-1966CAF0AE2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342901" y="1823085"/>
          <a:ext cx="3697604" cy="2402204"/>
        </a:xfrm>
        <a:prstGeom prst="rect">
          <a:avLst/>
        </a:prstGeom>
      </xdr:spPr>
    </xdr:pic>
    <xdr:clientData/>
  </xdr:twoCellAnchor>
  <xdr:twoCellAnchor editAs="oneCell">
    <xdr:from>
      <xdr:col>7</xdr:col>
      <xdr:colOff>162829</xdr:colOff>
      <xdr:row>6</xdr:row>
      <xdr:rowOff>110357</xdr:rowOff>
    </xdr:from>
    <xdr:to>
      <xdr:col>11</xdr:col>
      <xdr:colOff>533399</xdr:colOff>
      <xdr:row>19</xdr:row>
      <xdr:rowOff>116822</xdr:rowOff>
    </xdr:to>
    <xdr:pic>
      <xdr:nvPicPr>
        <xdr:cNvPr id="5" name="Imagen 4">
          <a:extLst>
            <a:ext uri="{FF2B5EF4-FFF2-40B4-BE49-F238E27FC236}">
              <a16:creationId xmlns:a16="http://schemas.microsoft.com/office/drawing/2014/main" id="{201555FD-DC3E-4559-AAA4-D77B6381503C}"/>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308109" y="1847717"/>
          <a:ext cx="4508230" cy="2399145"/>
        </a:xfrm>
        <a:prstGeom prst="rect">
          <a:avLst/>
        </a:prstGeom>
      </xdr:spPr>
    </xdr:pic>
    <xdr:clientData/>
  </xdr:twoCellAnchor>
  <xdr:twoCellAnchor editAs="oneCell">
    <xdr:from>
      <xdr:col>7</xdr:col>
      <xdr:colOff>100679</xdr:colOff>
      <xdr:row>22</xdr:row>
      <xdr:rowOff>62262</xdr:rowOff>
    </xdr:from>
    <xdr:to>
      <xdr:col>11</xdr:col>
      <xdr:colOff>533400</xdr:colOff>
      <xdr:row>35</xdr:row>
      <xdr:rowOff>129627</xdr:rowOff>
    </xdr:to>
    <xdr:pic>
      <xdr:nvPicPr>
        <xdr:cNvPr id="6" name="Imagen 5">
          <a:extLst>
            <a:ext uri="{FF2B5EF4-FFF2-40B4-BE49-F238E27FC236}">
              <a16:creationId xmlns:a16="http://schemas.microsoft.com/office/drawing/2014/main" id="{CEAA69F7-E45D-4093-95B6-DC7A0F10D6C5}"/>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4245959" y="5045742"/>
          <a:ext cx="4570381" cy="2460045"/>
        </a:xfrm>
        <a:prstGeom prst="rect">
          <a:avLst/>
        </a:prstGeom>
      </xdr:spPr>
    </xdr:pic>
    <xdr:clientData/>
  </xdr:twoCellAnchor>
  <xdr:twoCellAnchor editAs="oneCell">
    <xdr:from>
      <xdr:col>1</xdr:col>
      <xdr:colOff>118940</xdr:colOff>
      <xdr:row>39</xdr:row>
      <xdr:rowOff>72538</xdr:rowOff>
    </xdr:from>
    <xdr:to>
      <xdr:col>6</xdr:col>
      <xdr:colOff>552449</xdr:colOff>
      <xdr:row>52</xdr:row>
      <xdr:rowOff>85726</xdr:rowOff>
    </xdr:to>
    <xdr:pic>
      <xdr:nvPicPr>
        <xdr:cNvPr id="7" name="Imagen 6">
          <a:extLst>
            <a:ext uri="{FF2B5EF4-FFF2-40B4-BE49-F238E27FC236}">
              <a16:creationId xmlns:a16="http://schemas.microsoft.com/office/drawing/2014/main" id="{DFB181B5-75F8-4EEC-9FDD-C305419FD832}"/>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385640" y="8652658"/>
          <a:ext cx="3626289" cy="2390628"/>
        </a:xfrm>
        <a:prstGeom prst="rect">
          <a:avLst/>
        </a:prstGeom>
      </xdr:spPr>
    </xdr:pic>
    <xdr:clientData/>
  </xdr:twoCellAnchor>
  <xdr:twoCellAnchor editAs="oneCell">
    <xdr:from>
      <xdr:col>7</xdr:col>
      <xdr:colOff>106537</xdr:colOff>
      <xdr:row>39</xdr:row>
      <xdr:rowOff>104675</xdr:rowOff>
    </xdr:from>
    <xdr:to>
      <xdr:col>11</xdr:col>
      <xdr:colOff>495300</xdr:colOff>
      <xdr:row>52</xdr:row>
      <xdr:rowOff>84302</xdr:rowOff>
    </xdr:to>
    <xdr:pic>
      <xdr:nvPicPr>
        <xdr:cNvPr id="8" name="Imagen 7">
          <a:extLst>
            <a:ext uri="{FF2B5EF4-FFF2-40B4-BE49-F238E27FC236}">
              <a16:creationId xmlns:a16="http://schemas.microsoft.com/office/drawing/2014/main" id="{7CBB0F7D-4611-4681-85EB-77804D5197E9}"/>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4251817" y="8684795"/>
          <a:ext cx="4526423" cy="2357067"/>
        </a:xfrm>
        <a:prstGeom prst="rect">
          <a:avLst/>
        </a:prstGeom>
      </xdr:spPr>
    </xdr:pic>
    <xdr:clientData/>
  </xdr:twoCellAnchor>
  <xdr:twoCellAnchor editAs="oneCell">
    <xdr:from>
      <xdr:col>7</xdr:col>
      <xdr:colOff>127527</xdr:colOff>
      <xdr:row>55</xdr:row>
      <xdr:rowOff>95249</xdr:rowOff>
    </xdr:from>
    <xdr:to>
      <xdr:col>11</xdr:col>
      <xdr:colOff>495299</xdr:colOff>
      <xdr:row>68</xdr:row>
      <xdr:rowOff>78258</xdr:rowOff>
    </xdr:to>
    <xdr:pic>
      <xdr:nvPicPr>
        <xdr:cNvPr id="9" name="Imagen 8">
          <a:extLst>
            <a:ext uri="{FF2B5EF4-FFF2-40B4-BE49-F238E27FC236}">
              <a16:creationId xmlns:a16="http://schemas.microsoft.com/office/drawing/2014/main" id="{6AD3E22D-7CA7-4B92-90E9-68CB2D4BD58B}"/>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272807" y="11891009"/>
          <a:ext cx="4505432" cy="2459509"/>
        </a:xfrm>
        <a:prstGeom prst="rect">
          <a:avLst/>
        </a:prstGeom>
      </xdr:spPr>
    </xdr:pic>
    <xdr:clientData/>
  </xdr:twoCellAnchor>
  <xdr:twoCellAnchor editAs="oneCell">
    <xdr:from>
      <xdr:col>1</xdr:col>
      <xdr:colOff>86999</xdr:colOff>
      <xdr:row>55</xdr:row>
      <xdr:rowOff>112875</xdr:rowOff>
    </xdr:from>
    <xdr:to>
      <xdr:col>6</xdr:col>
      <xdr:colOff>600075</xdr:colOff>
      <xdr:row>68</xdr:row>
      <xdr:rowOff>123825</xdr:rowOff>
    </xdr:to>
    <xdr:pic>
      <xdr:nvPicPr>
        <xdr:cNvPr id="10" name="Imagen 9">
          <a:extLst>
            <a:ext uri="{FF2B5EF4-FFF2-40B4-BE49-F238E27FC236}">
              <a16:creationId xmlns:a16="http://schemas.microsoft.com/office/drawing/2014/main" id="{E86648F6-0506-4865-9993-C8B54732116C}"/>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353699" y="11908635"/>
          <a:ext cx="3705856" cy="2487450"/>
        </a:xfrm>
        <a:prstGeom prst="rect">
          <a:avLst/>
        </a:prstGeom>
      </xdr:spPr>
    </xdr:pic>
    <xdr:clientData/>
  </xdr:twoCellAnchor>
  <xdr:twoCellAnchor editAs="oneCell">
    <xdr:from>
      <xdr:col>1</xdr:col>
      <xdr:colOff>114121</xdr:colOff>
      <xdr:row>72</xdr:row>
      <xdr:rowOff>85726</xdr:rowOff>
    </xdr:from>
    <xdr:to>
      <xdr:col>6</xdr:col>
      <xdr:colOff>581025</xdr:colOff>
      <xdr:row>85</xdr:row>
      <xdr:rowOff>152400</xdr:rowOff>
    </xdr:to>
    <xdr:pic>
      <xdr:nvPicPr>
        <xdr:cNvPr id="11" name="Imagen 10">
          <a:extLst>
            <a:ext uri="{FF2B5EF4-FFF2-40B4-BE49-F238E27FC236}">
              <a16:creationId xmlns:a16="http://schemas.microsoft.com/office/drawing/2014/main" id="{6B750B55-D6D9-4FC9-AB58-518AFCDFF6EF}"/>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380821" y="15485746"/>
          <a:ext cx="3659684" cy="2444114"/>
        </a:xfrm>
        <a:prstGeom prst="rect">
          <a:avLst/>
        </a:prstGeom>
      </xdr:spPr>
    </xdr:pic>
    <xdr:clientData/>
  </xdr:twoCellAnchor>
  <xdr:twoCellAnchor editAs="oneCell">
    <xdr:from>
      <xdr:col>7</xdr:col>
      <xdr:colOff>101827</xdr:colOff>
      <xdr:row>72</xdr:row>
      <xdr:rowOff>69197</xdr:rowOff>
    </xdr:from>
    <xdr:to>
      <xdr:col>11</xdr:col>
      <xdr:colOff>533400</xdr:colOff>
      <xdr:row>85</xdr:row>
      <xdr:rowOff>130940</xdr:rowOff>
    </xdr:to>
    <xdr:pic>
      <xdr:nvPicPr>
        <xdr:cNvPr id="12" name="Imagen 11">
          <a:extLst>
            <a:ext uri="{FF2B5EF4-FFF2-40B4-BE49-F238E27FC236}">
              <a16:creationId xmlns:a16="http://schemas.microsoft.com/office/drawing/2014/main" id="{AE21D256-C58D-4197-8FA9-78F8E93CE628}"/>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4247107" y="15469217"/>
          <a:ext cx="4569233" cy="2439183"/>
        </a:xfrm>
        <a:prstGeom prst="rect">
          <a:avLst/>
        </a:prstGeom>
      </xdr:spPr>
    </xdr:pic>
    <xdr:clientData/>
  </xdr:twoCellAnchor>
  <xdr:twoCellAnchor editAs="oneCell">
    <xdr:from>
      <xdr:col>1</xdr:col>
      <xdr:colOff>95251</xdr:colOff>
      <xdr:row>22</xdr:row>
      <xdr:rowOff>95250</xdr:rowOff>
    </xdr:from>
    <xdr:to>
      <xdr:col>6</xdr:col>
      <xdr:colOff>581025</xdr:colOff>
      <xdr:row>35</xdr:row>
      <xdr:rowOff>85724</xdr:rowOff>
    </xdr:to>
    <xdr:pic>
      <xdr:nvPicPr>
        <xdr:cNvPr id="13" name="Imagen 12">
          <a:extLst>
            <a:ext uri="{FF2B5EF4-FFF2-40B4-BE49-F238E27FC236}">
              <a16:creationId xmlns:a16="http://schemas.microsoft.com/office/drawing/2014/main" id="{DE51524E-5014-4F6D-AA35-43152CCCC139}"/>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361951" y="5078730"/>
          <a:ext cx="3678554" cy="2383154"/>
        </a:xfrm>
        <a:prstGeom prst="rect">
          <a:avLst/>
        </a:prstGeom>
      </xdr:spPr>
    </xdr:pic>
    <xdr:clientData/>
  </xdr:twoCellAnchor>
  <xdr:twoCellAnchor editAs="oneCell">
    <xdr:from>
      <xdr:col>1</xdr:col>
      <xdr:colOff>68049</xdr:colOff>
      <xdr:row>88</xdr:row>
      <xdr:rowOff>57150</xdr:rowOff>
    </xdr:from>
    <xdr:to>
      <xdr:col>6</xdr:col>
      <xdr:colOff>600075</xdr:colOff>
      <xdr:row>101</xdr:row>
      <xdr:rowOff>100650</xdr:rowOff>
    </xdr:to>
    <xdr:pic>
      <xdr:nvPicPr>
        <xdr:cNvPr id="14" name="Imagen 13">
          <a:extLst>
            <a:ext uri="{FF2B5EF4-FFF2-40B4-BE49-F238E27FC236}">
              <a16:creationId xmlns:a16="http://schemas.microsoft.com/office/drawing/2014/main" id="{F8837C09-7571-4B0A-AEA8-2B01D5416ED4}"/>
            </a:ext>
          </a:extLst>
        </xdr:cNvPr>
        <xdr:cNvPicPr>
          <a:picLocks noChangeAspect="1"/>
        </xdr:cNvPicPr>
      </xdr:nvPicPr>
      <xdr:blipFill>
        <a:blip xmlns:r="http://schemas.openxmlformats.org/officeDocument/2006/relationships" r:embed="rId13"/>
        <a:stretch>
          <a:fillRect/>
        </a:stretch>
      </xdr:blipFill>
      <xdr:spPr>
        <a:xfrm>
          <a:off x="334749" y="18657570"/>
          <a:ext cx="3724806" cy="2420940"/>
        </a:xfrm>
        <a:prstGeom prst="rect">
          <a:avLst/>
        </a:prstGeom>
      </xdr:spPr>
    </xdr:pic>
    <xdr:clientData/>
  </xdr:twoCellAnchor>
  <xdr:twoCellAnchor editAs="oneCell">
    <xdr:from>
      <xdr:col>7</xdr:col>
      <xdr:colOff>80962</xdr:colOff>
      <xdr:row>88</xdr:row>
      <xdr:rowOff>83575</xdr:rowOff>
    </xdr:from>
    <xdr:to>
      <xdr:col>11</xdr:col>
      <xdr:colOff>552450</xdr:colOff>
      <xdr:row>101</xdr:row>
      <xdr:rowOff>127075</xdr:rowOff>
    </xdr:to>
    <xdr:pic>
      <xdr:nvPicPr>
        <xdr:cNvPr id="15" name="Imagen 14">
          <a:extLst>
            <a:ext uri="{FF2B5EF4-FFF2-40B4-BE49-F238E27FC236}">
              <a16:creationId xmlns:a16="http://schemas.microsoft.com/office/drawing/2014/main" id="{172A27B5-5376-42DE-B649-A406EC68BB12}"/>
            </a:ext>
          </a:extLst>
        </xdr:cNvPr>
        <xdr:cNvPicPr>
          <a:picLocks noChangeAspect="1"/>
        </xdr:cNvPicPr>
      </xdr:nvPicPr>
      <xdr:blipFill>
        <a:blip xmlns:r="http://schemas.openxmlformats.org/officeDocument/2006/relationships" r:embed="rId14"/>
        <a:stretch>
          <a:fillRect/>
        </a:stretch>
      </xdr:blipFill>
      <xdr:spPr>
        <a:xfrm>
          <a:off x="4226242" y="18683995"/>
          <a:ext cx="4609148" cy="242094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F60CD731-6C28-4205-A2F3-98CE413065EB}"/>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0FA4313C-F854-4376-AA23-30736D16C59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twoCellAnchor editAs="oneCell">
    <xdr:from>
      <xdr:col>2</xdr:col>
      <xdr:colOff>190499</xdr:colOff>
      <xdr:row>5</xdr:row>
      <xdr:rowOff>89647</xdr:rowOff>
    </xdr:from>
    <xdr:to>
      <xdr:col>6</xdr:col>
      <xdr:colOff>428064</xdr:colOff>
      <xdr:row>18</xdr:row>
      <xdr:rowOff>116541</xdr:rowOff>
    </xdr:to>
    <xdr:pic>
      <xdr:nvPicPr>
        <xdr:cNvPr id="4" name="10 Imagen">
          <a:extLst>
            <a:ext uri="{FF2B5EF4-FFF2-40B4-BE49-F238E27FC236}">
              <a16:creationId xmlns:a16="http://schemas.microsoft.com/office/drawing/2014/main" id="{2519084F-AC8B-4FC7-984B-BD44B2C8921E}"/>
            </a:ext>
          </a:extLst>
        </xdr:cNvPr>
        <xdr:cNvPicPr>
          <a:picLocks noChangeAspect="1"/>
        </xdr:cNvPicPr>
      </xdr:nvPicPr>
      <xdr:blipFill>
        <a:blip xmlns:r="http://schemas.openxmlformats.org/officeDocument/2006/relationships" r:embed="rId3"/>
        <a:stretch>
          <a:fillRect/>
        </a:stretch>
      </xdr:blipFill>
      <xdr:spPr>
        <a:xfrm>
          <a:off x="792479" y="1514587"/>
          <a:ext cx="3437965" cy="2419574"/>
        </a:xfrm>
        <a:prstGeom prst="rect">
          <a:avLst/>
        </a:prstGeom>
      </xdr:spPr>
    </xdr:pic>
    <xdr:clientData/>
  </xdr:twoCellAnchor>
  <xdr:twoCellAnchor editAs="oneCell">
    <xdr:from>
      <xdr:col>8</xdr:col>
      <xdr:colOff>0</xdr:colOff>
      <xdr:row>5</xdr:row>
      <xdr:rowOff>67235</xdr:rowOff>
    </xdr:from>
    <xdr:to>
      <xdr:col>10</xdr:col>
      <xdr:colOff>865094</xdr:colOff>
      <xdr:row>18</xdr:row>
      <xdr:rowOff>94129</xdr:rowOff>
    </xdr:to>
    <xdr:pic>
      <xdr:nvPicPr>
        <xdr:cNvPr id="5" name="23 Imagen">
          <a:extLst>
            <a:ext uri="{FF2B5EF4-FFF2-40B4-BE49-F238E27FC236}">
              <a16:creationId xmlns:a16="http://schemas.microsoft.com/office/drawing/2014/main" id="{D0FC6FF7-2E43-48D9-BE7B-CCDD9A476709}"/>
            </a:ext>
          </a:extLst>
        </xdr:cNvPr>
        <xdr:cNvPicPr>
          <a:picLocks noChangeAspect="1"/>
        </xdr:cNvPicPr>
      </xdr:nvPicPr>
      <xdr:blipFill>
        <a:blip xmlns:r="http://schemas.openxmlformats.org/officeDocument/2006/relationships" r:embed="rId4"/>
        <a:stretch>
          <a:fillRect/>
        </a:stretch>
      </xdr:blipFill>
      <xdr:spPr>
        <a:xfrm>
          <a:off x="4876800" y="1492175"/>
          <a:ext cx="3417794" cy="2419574"/>
        </a:xfrm>
        <a:prstGeom prst="rect">
          <a:avLst/>
        </a:prstGeom>
      </xdr:spPr>
    </xdr:pic>
    <xdr:clientData/>
  </xdr:twoCellAnchor>
  <xdr:twoCellAnchor editAs="oneCell">
    <xdr:from>
      <xdr:col>2</xdr:col>
      <xdr:colOff>112058</xdr:colOff>
      <xdr:row>21</xdr:row>
      <xdr:rowOff>67236</xdr:rowOff>
    </xdr:from>
    <xdr:to>
      <xdr:col>6</xdr:col>
      <xdr:colOff>349623</xdr:colOff>
      <xdr:row>34</xdr:row>
      <xdr:rowOff>94130</xdr:rowOff>
    </xdr:to>
    <xdr:pic>
      <xdr:nvPicPr>
        <xdr:cNvPr id="6" name="28 Imagen">
          <a:extLst>
            <a:ext uri="{FF2B5EF4-FFF2-40B4-BE49-F238E27FC236}">
              <a16:creationId xmlns:a16="http://schemas.microsoft.com/office/drawing/2014/main" id="{DEFBE925-FA36-45A3-8E53-BD8C4346544A}"/>
            </a:ext>
          </a:extLst>
        </xdr:cNvPr>
        <xdr:cNvPicPr>
          <a:picLocks noChangeAspect="1"/>
        </xdr:cNvPicPr>
      </xdr:nvPicPr>
      <xdr:blipFill>
        <a:blip xmlns:r="http://schemas.openxmlformats.org/officeDocument/2006/relationships" r:embed="rId5"/>
        <a:stretch>
          <a:fillRect/>
        </a:stretch>
      </xdr:blipFill>
      <xdr:spPr>
        <a:xfrm>
          <a:off x="714038" y="4684956"/>
          <a:ext cx="3437965" cy="2419574"/>
        </a:xfrm>
        <a:prstGeom prst="rect">
          <a:avLst/>
        </a:prstGeom>
      </xdr:spPr>
    </xdr:pic>
    <xdr:clientData/>
  </xdr:twoCellAnchor>
  <xdr:twoCellAnchor editAs="oneCell">
    <xdr:from>
      <xdr:col>7</xdr:col>
      <xdr:colOff>358587</xdr:colOff>
      <xdr:row>21</xdr:row>
      <xdr:rowOff>78441</xdr:rowOff>
    </xdr:from>
    <xdr:to>
      <xdr:col>10</xdr:col>
      <xdr:colOff>842681</xdr:colOff>
      <xdr:row>34</xdr:row>
      <xdr:rowOff>105335</xdr:rowOff>
    </xdr:to>
    <xdr:pic>
      <xdr:nvPicPr>
        <xdr:cNvPr id="7" name="29 Imagen">
          <a:extLst>
            <a:ext uri="{FF2B5EF4-FFF2-40B4-BE49-F238E27FC236}">
              <a16:creationId xmlns:a16="http://schemas.microsoft.com/office/drawing/2014/main" id="{36E4364B-320F-4AF5-B300-A9C73C6582C8}"/>
            </a:ext>
          </a:extLst>
        </xdr:cNvPr>
        <xdr:cNvPicPr>
          <a:picLocks noChangeAspect="1"/>
        </xdr:cNvPicPr>
      </xdr:nvPicPr>
      <xdr:blipFill>
        <a:blip xmlns:r="http://schemas.openxmlformats.org/officeDocument/2006/relationships" r:embed="rId6"/>
        <a:stretch>
          <a:fillRect/>
        </a:stretch>
      </xdr:blipFill>
      <xdr:spPr>
        <a:xfrm>
          <a:off x="4846767" y="4696161"/>
          <a:ext cx="3425414" cy="2419574"/>
        </a:xfrm>
        <a:prstGeom prst="rect">
          <a:avLst/>
        </a:prstGeom>
      </xdr:spPr>
    </xdr:pic>
    <xdr:clientData/>
  </xdr:twoCellAnchor>
  <xdr:twoCellAnchor editAs="oneCell">
    <xdr:from>
      <xdr:col>2</xdr:col>
      <xdr:colOff>145676</xdr:colOff>
      <xdr:row>37</xdr:row>
      <xdr:rowOff>78442</xdr:rowOff>
    </xdr:from>
    <xdr:to>
      <xdr:col>6</xdr:col>
      <xdr:colOff>383241</xdr:colOff>
      <xdr:row>50</xdr:row>
      <xdr:rowOff>105336</xdr:rowOff>
    </xdr:to>
    <xdr:pic>
      <xdr:nvPicPr>
        <xdr:cNvPr id="8" name="32 Imagen">
          <a:extLst>
            <a:ext uri="{FF2B5EF4-FFF2-40B4-BE49-F238E27FC236}">
              <a16:creationId xmlns:a16="http://schemas.microsoft.com/office/drawing/2014/main" id="{505F0B3E-BD55-4331-8A21-6A4127BBF626}"/>
            </a:ext>
          </a:extLst>
        </xdr:cNvPr>
        <xdr:cNvPicPr>
          <a:picLocks noChangeAspect="1"/>
        </xdr:cNvPicPr>
      </xdr:nvPicPr>
      <xdr:blipFill>
        <a:blip xmlns:r="http://schemas.openxmlformats.org/officeDocument/2006/relationships" r:embed="rId7"/>
        <a:stretch>
          <a:fillRect/>
        </a:stretch>
      </xdr:blipFill>
      <xdr:spPr>
        <a:xfrm>
          <a:off x="747656" y="7759402"/>
          <a:ext cx="3437965" cy="2419574"/>
        </a:xfrm>
        <a:prstGeom prst="rect">
          <a:avLst/>
        </a:prstGeom>
      </xdr:spPr>
    </xdr:pic>
    <xdr:clientData/>
  </xdr:twoCellAnchor>
  <xdr:twoCellAnchor editAs="oneCell">
    <xdr:from>
      <xdr:col>8</xdr:col>
      <xdr:colOff>11206</xdr:colOff>
      <xdr:row>37</xdr:row>
      <xdr:rowOff>100853</xdr:rowOff>
    </xdr:from>
    <xdr:to>
      <xdr:col>10</xdr:col>
      <xdr:colOff>876300</xdr:colOff>
      <xdr:row>50</xdr:row>
      <xdr:rowOff>127747</xdr:rowOff>
    </xdr:to>
    <xdr:pic>
      <xdr:nvPicPr>
        <xdr:cNvPr id="9" name="35 Imagen">
          <a:extLst>
            <a:ext uri="{FF2B5EF4-FFF2-40B4-BE49-F238E27FC236}">
              <a16:creationId xmlns:a16="http://schemas.microsoft.com/office/drawing/2014/main" id="{630DB2F8-0649-40D0-A574-9D9F1FBB270F}"/>
            </a:ext>
          </a:extLst>
        </xdr:cNvPr>
        <xdr:cNvPicPr>
          <a:picLocks noChangeAspect="1"/>
        </xdr:cNvPicPr>
      </xdr:nvPicPr>
      <xdr:blipFill>
        <a:blip xmlns:r="http://schemas.openxmlformats.org/officeDocument/2006/relationships" r:embed="rId8"/>
        <a:stretch>
          <a:fillRect/>
        </a:stretch>
      </xdr:blipFill>
      <xdr:spPr>
        <a:xfrm>
          <a:off x="4888006" y="7781813"/>
          <a:ext cx="3417794" cy="2419574"/>
        </a:xfrm>
        <a:prstGeom prst="rect">
          <a:avLst/>
        </a:prstGeom>
      </xdr:spPr>
    </xdr:pic>
    <xdr:clientData/>
  </xdr:twoCellAnchor>
  <xdr:twoCellAnchor editAs="oneCell">
    <xdr:from>
      <xdr:col>2</xdr:col>
      <xdr:colOff>100852</xdr:colOff>
      <xdr:row>53</xdr:row>
      <xdr:rowOff>44824</xdr:rowOff>
    </xdr:from>
    <xdr:to>
      <xdr:col>6</xdr:col>
      <xdr:colOff>338417</xdr:colOff>
      <xdr:row>66</xdr:row>
      <xdr:rowOff>82924</xdr:rowOff>
    </xdr:to>
    <xdr:pic>
      <xdr:nvPicPr>
        <xdr:cNvPr id="10" name="36 Imagen">
          <a:extLst>
            <a:ext uri="{FF2B5EF4-FFF2-40B4-BE49-F238E27FC236}">
              <a16:creationId xmlns:a16="http://schemas.microsoft.com/office/drawing/2014/main" id="{C21EA9B7-988B-4953-838B-03C59C580130}"/>
            </a:ext>
          </a:extLst>
        </xdr:cNvPr>
        <xdr:cNvPicPr>
          <a:picLocks noChangeAspect="1"/>
        </xdr:cNvPicPr>
      </xdr:nvPicPr>
      <xdr:blipFill>
        <a:blip xmlns:r="http://schemas.openxmlformats.org/officeDocument/2006/relationships" r:embed="rId9"/>
        <a:stretch>
          <a:fillRect/>
        </a:stretch>
      </xdr:blipFill>
      <xdr:spPr>
        <a:xfrm>
          <a:off x="702832" y="10789024"/>
          <a:ext cx="3437965" cy="2415540"/>
        </a:xfrm>
        <a:prstGeom prst="rect">
          <a:avLst/>
        </a:prstGeom>
      </xdr:spPr>
    </xdr:pic>
    <xdr:clientData/>
  </xdr:twoCellAnchor>
  <xdr:twoCellAnchor editAs="oneCell">
    <xdr:from>
      <xdr:col>7</xdr:col>
      <xdr:colOff>358588</xdr:colOff>
      <xdr:row>53</xdr:row>
      <xdr:rowOff>78441</xdr:rowOff>
    </xdr:from>
    <xdr:to>
      <xdr:col>10</xdr:col>
      <xdr:colOff>842682</xdr:colOff>
      <xdr:row>66</xdr:row>
      <xdr:rowOff>116541</xdr:rowOff>
    </xdr:to>
    <xdr:pic>
      <xdr:nvPicPr>
        <xdr:cNvPr id="11" name="37 Imagen">
          <a:extLst>
            <a:ext uri="{FF2B5EF4-FFF2-40B4-BE49-F238E27FC236}">
              <a16:creationId xmlns:a16="http://schemas.microsoft.com/office/drawing/2014/main" id="{40DF5998-5D00-42A4-B09F-F8763EAB52D1}"/>
            </a:ext>
          </a:extLst>
        </xdr:cNvPr>
        <xdr:cNvPicPr>
          <a:picLocks noChangeAspect="1"/>
        </xdr:cNvPicPr>
      </xdr:nvPicPr>
      <xdr:blipFill>
        <a:blip xmlns:r="http://schemas.openxmlformats.org/officeDocument/2006/relationships" r:embed="rId10"/>
        <a:stretch>
          <a:fillRect/>
        </a:stretch>
      </xdr:blipFill>
      <xdr:spPr>
        <a:xfrm>
          <a:off x="4846768" y="10822641"/>
          <a:ext cx="3425414" cy="2415540"/>
        </a:xfrm>
        <a:prstGeom prst="rect">
          <a:avLst/>
        </a:prstGeom>
      </xdr:spPr>
    </xdr:pic>
    <xdr:clientData/>
  </xdr:twoCellAnchor>
  <xdr:twoCellAnchor editAs="oneCell">
    <xdr:from>
      <xdr:col>7</xdr:col>
      <xdr:colOff>291352</xdr:colOff>
      <xdr:row>69</xdr:row>
      <xdr:rowOff>89648</xdr:rowOff>
    </xdr:from>
    <xdr:to>
      <xdr:col>10</xdr:col>
      <xdr:colOff>775446</xdr:colOff>
      <xdr:row>82</xdr:row>
      <xdr:rowOff>116542</xdr:rowOff>
    </xdr:to>
    <xdr:pic>
      <xdr:nvPicPr>
        <xdr:cNvPr id="12" name="38 Imagen">
          <a:extLst>
            <a:ext uri="{FF2B5EF4-FFF2-40B4-BE49-F238E27FC236}">
              <a16:creationId xmlns:a16="http://schemas.microsoft.com/office/drawing/2014/main" id="{04084656-BD62-42DD-B544-E564C73FE828}"/>
            </a:ext>
          </a:extLst>
        </xdr:cNvPr>
        <xdr:cNvPicPr>
          <a:picLocks noChangeAspect="1"/>
        </xdr:cNvPicPr>
      </xdr:nvPicPr>
      <xdr:blipFill>
        <a:blip xmlns:r="http://schemas.openxmlformats.org/officeDocument/2006/relationships" r:embed="rId11"/>
        <a:stretch>
          <a:fillRect/>
        </a:stretch>
      </xdr:blipFill>
      <xdr:spPr>
        <a:xfrm>
          <a:off x="4779532" y="13897088"/>
          <a:ext cx="3425414" cy="2419574"/>
        </a:xfrm>
        <a:prstGeom prst="rect">
          <a:avLst/>
        </a:prstGeom>
      </xdr:spPr>
    </xdr:pic>
    <xdr:clientData/>
  </xdr:twoCellAnchor>
  <xdr:twoCellAnchor editAs="oneCell">
    <xdr:from>
      <xdr:col>2</xdr:col>
      <xdr:colOff>100853</xdr:colOff>
      <xdr:row>69</xdr:row>
      <xdr:rowOff>78441</xdr:rowOff>
    </xdr:from>
    <xdr:to>
      <xdr:col>6</xdr:col>
      <xdr:colOff>338418</xdr:colOff>
      <xdr:row>82</xdr:row>
      <xdr:rowOff>105335</xdr:rowOff>
    </xdr:to>
    <xdr:pic>
      <xdr:nvPicPr>
        <xdr:cNvPr id="13" name="39 Imagen">
          <a:extLst>
            <a:ext uri="{FF2B5EF4-FFF2-40B4-BE49-F238E27FC236}">
              <a16:creationId xmlns:a16="http://schemas.microsoft.com/office/drawing/2014/main" id="{F81E9299-458E-41CB-8CFA-6650AC271C95}"/>
            </a:ext>
          </a:extLst>
        </xdr:cNvPr>
        <xdr:cNvPicPr>
          <a:picLocks noChangeAspect="1"/>
        </xdr:cNvPicPr>
      </xdr:nvPicPr>
      <xdr:blipFill>
        <a:blip xmlns:r="http://schemas.openxmlformats.org/officeDocument/2006/relationships" r:embed="rId12"/>
        <a:stretch>
          <a:fillRect/>
        </a:stretch>
      </xdr:blipFill>
      <xdr:spPr>
        <a:xfrm>
          <a:off x="702833" y="13885881"/>
          <a:ext cx="3437965" cy="2419574"/>
        </a:xfrm>
        <a:prstGeom prst="rect">
          <a:avLst/>
        </a:prstGeom>
      </xdr:spPr>
    </xdr:pic>
    <xdr:clientData/>
  </xdr:twoCellAnchor>
  <xdr:twoCellAnchor editAs="oneCell">
    <xdr:from>
      <xdr:col>2</xdr:col>
      <xdr:colOff>44822</xdr:colOff>
      <xdr:row>85</xdr:row>
      <xdr:rowOff>89647</xdr:rowOff>
    </xdr:from>
    <xdr:to>
      <xdr:col>6</xdr:col>
      <xdr:colOff>282387</xdr:colOff>
      <xdr:row>98</xdr:row>
      <xdr:rowOff>116541</xdr:rowOff>
    </xdr:to>
    <xdr:pic>
      <xdr:nvPicPr>
        <xdr:cNvPr id="14" name="40 Imagen">
          <a:extLst>
            <a:ext uri="{FF2B5EF4-FFF2-40B4-BE49-F238E27FC236}">
              <a16:creationId xmlns:a16="http://schemas.microsoft.com/office/drawing/2014/main" id="{5941223B-C284-42BC-BB75-3B9D5A388C39}"/>
            </a:ext>
          </a:extLst>
        </xdr:cNvPr>
        <xdr:cNvPicPr>
          <a:picLocks noChangeAspect="1"/>
        </xdr:cNvPicPr>
      </xdr:nvPicPr>
      <xdr:blipFill>
        <a:blip xmlns:r="http://schemas.openxmlformats.org/officeDocument/2006/relationships" r:embed="rId13"/>
        <a:stretch>
          <a:fillRect/>
        </a:stretch>
      </xdr:blipFill>
      <xdr:spPr>
        <a:xfrm>
          <a:off x="646802" y="17044147"/>
          <a:ext cx="3437965" cy="2419574"/>
        </a:xfrm>
        <a:prstGeom prst="rect">
          <a:avLst/>
        </a:prstGeom>
      </xdr:spPr>
    </xdr:pic>
    <xdr:clientData/>
  </xdr:twoCellAnchor>
  <xdr:twoCellAnchor editAs="oneCell">
    <xdr:from>
      <xdr:col>7</xdr:col>
      <xdr:colOff>336176</xdr:colOff>
      <xdr:row>85</xdr:row>
      <xdr:rowOff>67236</xdr:rowOff>
    </xdr:from>
    <xdr:to>
      <xdr:col>10</xdr:col>
      <xdr:colOff>820270</xdr:colOff>
      <xdr:row>98</xdr:row>
      <xdr:rowOff>94130</xdr:rowOff>
    </xdr:to>
    <xdr:pic>
      <xdr:nvPicPr>
        <xdr:cNvPr id="15" name="41 Imagen">
          <a:extLst>
            <a:ext uri="{FF2B5EF4-FFF2-40B4-BE49-F238E27FC236}">
              <a16:creationId xmlns:a16="http://schemas.microsoft.com/office/drawing/2014/main" id="{8308965B-12BF-46FE-A041-C20707F95C7F}"/>
            </a:ext>
          </a:extLst>
        </xdr:cNvPr>
        <xdr:cNvPicPr>
          <a:picLocks noChangeAspect="1"/>
        </xdr:cNvPicPr>
      </xdr:nvPicPr>
      <xdr:blipFill>
        <a:blip xmlns:r="http://schemas.openxmlformats.org/officeDocument/2006/relationships" r:embed="rId14"/>
        <a:stretch>
          <a:fillRect/>
        </a:stretch>
      </xdr:blipFill>
      <xdr:spPr>
        <a:xfrm>
          <a:off x="4824356" y="17021736"/>
          <a:ext cx="3425414" cy="2419574"/>
        </a:xfrm>
        <a:prstGeom prst="rect">
          <a:avLst/>
        </a:prstGeom>
      </xdr:spPr>
    </xdr:pic>
    <xdr:clientData/>
  </xdr:twoCellAnchor>
  <xdr:twoCellAnchor editAs="oneCell">
    <xdr:from>
      <xdr:col>2</xdr:col>
      <xdr:colOff>145676</xdr:colOff>
      <xdr:row>101</xdr:row>
      <xdr:rowOff>123265</xdr:rowOff>
    </xdr:from>
    <xdr:to>
      <xdr:col>6</xdr:col>
      <xdr:colOff>383241</xdr:colOff>
      <xdr:row>114</xdr:row>
      <xdr:rowOff>150159</xdr:rowOff>
    </xdr:to>
    <xdr:pic>
      <xdr:nvPicPr>
        <xdr:cNvPr id="16" name="42 Imagen">
          <a:extLst>
            <a:ext uri="{FF2B5EF4-FFF2-40B4-BE49-F238E27FC236}">
              <a16:creationId xmlns:a16="http://schemas.microsoft.com/office/drawing/2014/main" id="{45BD4C92-E16C-46E3-86DD-2CD89D93084B}"/>
            </a:ext>
          </a:extLst>
        </xdr:cNvPr>
        <xdr:cNvPicPr>
          <a:picLocks noChangeAspect="1"/>
        </xdr:cNvPicPr>
      </xdr:nvPicPr>
      <xdr:blipFill>
        <a:blip xmlns:r="http://schemas.openxmlformats.org/officeDocument/2006/relationships" r:embed="rId15"/>
        <a:stretch>
          <a:fillRect/>
        </a:stretch>
      </xdr:blipFill>
      <xdr:spPr>
        <a:xfrm>
          <a:off x="747656" y="20224825"/>
          <a:ext cx="3437965" cy="2419574"/>
        </a:xfrm>
        <a:prstGeom prst="rect">
          <a:avLst/>
        </a:prstGeom>
      </xdr:spPr>
    </xdr:pic>
    <xdr:clientData/>
  </xdr:twoCellAnchor>
  <xdr:twoCellAnchor editAs="oneCell">
    <xdr:from>
      <xdr:col>2</xdr:col>
      <xdr:colOff>168088</xdr:colOff>
      <xdr:row>117</xdr:row>
      <xdr:rowOff>89647</xdr:rowOff>
    </xdr:from>
    <xdr:to>
      <xdr:col>6</xdr:col>
      <xdr:colOff>405653</xdr:colOff>
      <xdr:row>130</xdr:row>
      <xdr:rowOff>116542</xdr:rowOff>
    </xdr:to>
    <xdr:pic>
      <xdr:nvPicPr>
        <xdr:cNvPr id="17" name="44 Imagen">
          <a:extLst>
            <a:ext uri="{FF2B5EF4-FFF2-40B4-BE49-F238E27FC236}">
              <a16:creationId xmlns:a16="http://schemas.microsoft.com/office/drawing/2014/main" id="{AF7C0B5D-A5BE-44D2-835B-18D091BCA9F1}"/>
            </a:ext>
          </a:extLst>
        </xdr:cNvPr>
        <xdr:cNvPicPr>
          <a:picLocks noChangeAspect="1"/>
        </xdr:cNvPicPr>
      </xdr:nvPicPr>
      <xdr:blipFill>
        <a:blip xmlns:r="http://schemas.openxmlformats.org/officeDocument/2006/relationships" r:embed="rId16"/>
        <a:stretch>
          <a:fillRect/>
        </a:stretch>
      </xdr:blipFill>
      <xdr:spPr>
        <a:xfrm>
          <a:off x="770068" y="23338267"/>
          <a:ext cx="3437965" cy="2419575"/>
        </a:xfrm>
        <a:prstGeom prst="rect">
          <a:avLst/>
        </a:prstGeom>
      </xdr:spPr>
    </xdr:pic>
    <xdr:clientData/>
  </xdr:twoCellAnchor>
  <xdr:twoCellAnchor editAs="oneCell">
    <xdr:from>
      <xdr:col>7</xdr:col>
      <xdr:colOff>358589</xdr:colOff>
      <xdr:row>117</xdr:row>
      <xdr:rowOff>89647</xdr:rowOff>
    </xdr:from>
    <xdr:to>
      <xdr:col>10</xdr:col>
      <xdr:colOff>842683</xdr:colOff>
      <xdr:row>130</xdr:row>
      <xdr:rowOff>116542</xdr:rowOff>
    </xdr:to>
    <xdr:pic>
      <xdr:nvPicPr>
        <xdr:cNvPr id="18" name="45 Imagen">
          <a:extLst>
            <a:ext uri="{FF2B5EF4-FFF2-40B4-BE49-F238E27FC236}">
              <a16:creationId xmlns:a16="http://schemas.microsoft.com/office/drawing/2014/main" id="{07F0DE0B-2841-452A-89B8-D4631CC28BA9}"/>
            </a:ext>
          </a:extLst>
        </xdr:cNvPr>
        <xdr:cNvPicPr>
          <a:picLocks noChangeAspect="1"/>
        </xdr:cNvPicPr>
      </xdr:nvPicPr>
      <xdr:blipFill>
        <a:blip xmlns:r="http://schemas.openxmlformats.org/officeDocument/2006/relationships" r:embed="rId17"/>
        <a:stretch>
          <a:fillRect/>
        </a:stretch>
      </xdr:blipFill>
      <xdr:spPr>
        <a:xfrm>
          <a:off x="4846769" y="23338267"/>
          <a:ext cx="3425414" cy="2419575"/>
        </a:xfrm>
        <a:prstGeom prst="rect">
          <a:avLst/>
        </a:prstGeom>
      </xdr:spPr>
    </xdr:pic>
    <xdr:clientData/>
  </xdr:twoCellAnchor>
  <xdr:twoCellAnchor editAs="oneCell">
    <xdr:from>
      <xdr:col>2</xdr:col>
      <xdr:colOff>145676</xdr:colOff>
      <xdr:row>133</xdr:row>
      <xdr:rowOff>67236</xdr:rowOff>
    </xdr:from>
    <xdr:to>
      <xdr:col>6</xdr:col>
      <xdr:colOff>383241</xdr:colOff>
      <xdr:row>146</xdr:row>
      <xdr:rowOff>94130</xdr:rowOff>
    </xdr:to>
    <xdr:pic>
      <xdr:nvPicPr>
        <xdr:cNvPr id="19" name="46 Imagen">
          <a:extLst>
            <a:ext uri="{FF2B5EF4-FFF2-40B4-BE49-F238E27FC236}">
              <a16:creationId xmlns:a16="http://schemas.microsoft.com/office/drawing/2014/main" id="{FAED7C9C-5DD1-4E27-84C1-5EB7F49870EB}"/>
            </a:ext>
          </a:extLst>
        </xdr:cNvPr>
        <xdr:cNvPicPr>
          <a:picLocks noChangeAspect="1"/>
        </xdr:cNvPicPr>
      </xdr:nvPicPr>
      <xdr:blipFill>
        <a:blip xmlns:r="http://schemas.openxmlformats.org/officeDocument/2006/relationships" r:embed="rId18"/>
        <a:stretch>
          <a:fillRect/>
        </a:stretch>
      </xdr:blipFill>
      <xdr:spPr>
        <a:xfrm>
          <a:off x="747656" y="26462916"/>
          <a:ext cx="3437965" cy="2419574"/>
        </a:xfrm>
        <a:prstGeom prst="rect">
          <a:avLst/>
        </a:prstGeom>
      </xdr:spPr>
    </xdr:pic>
    <xdr:clientData/>
  </xdr:twoCellAnchor>
  <xdr:twoCellAnchor editAs="oneCell">
    <xdr:from>
      <xdr:col>7</xdr:col>
      <xdr:colOff>369794</xdr:colOff>
      <xdr:row>133</xdr:row>
      <xdr:rowOff>56030</xdr:rowOff>
    </xdr:from>
    <xdr:to>
      <xdr:col>10</xdr:col>
      <xdr:colOff>853888</xdr:colOff>
      <xdr:row>146</xdr:row>
      <xdr:rowOff>82924</xdr:rowOff>
    </xdr:to>
    <xdr:pic>
      <xdr:nvPicPr>
        <xdr:cNvPr id="20" name="47 Imagen">
          <a:extLst>
            <a:ext uri="{FF2B5EF4-FFF2-40B4-BE49-F238E27FC236}">
              <a16:creationId xmlns:a16="http://schemas.microsoft.com/office/drawing/2014/main" id="{50284C34-4816-4C88-BDF8-9565D9CC5EFF}"/>
            </a:ext>
          </a:extLst>
        </xdr:cNvPr>
        <xdr:cNvPicPr>
          <a:picLocks noChangeAspect="1"/>
        </xdr:cNvPicPr>
      </xdr:nvPicPr>
      <xdr:blipFill>
        <a:blip xmlns:r="http://schemas.openxmlformats.org/officeDocument/2006/relationships" r:embed="rId19"/>
        <a:stretch>
          <a:fillRect/>
        </a:stretch>
      </xdr:blipFill>
      <xdr:spPr>
        <a:xfrm>
          <a:off x="4857974" y="26451710"/>
          <a:ext cx="3425414" cy="2419574"/>
        </a:xfrm>
        <a:prstGeom prst="rect">
          <a:avLst/>
        </a:prstGeom>
      </xdr:spPr>
    </xdr:pic>
    <xdr:clientData/>
  </xdr:twoCellAnchor>
  <xdr:twoCellAnchor editAs="oneCell">
    <xdr:from>
      <xdr:col>7</xdr:col>
      <xdr:colOff>280147</xdr:colOff>
      <xdr:row>101</xdr:row>
      <xdr:rowOff>89647</xdr:rowOff>
    </xdr:from>
    <xdr:to>
      <xdr:col>10</xdr:col>
      <xdr:colOff>764241</xdr:colOff>
      <xdr:row>114</xdr:row>
      <xdr:rowOff>116541</xdr:rowOff>
    </xdr:to>
    <xdr:pic>
      <xdr:nvPicPr>
        <xdr:cNvPr id="21" name="49 Imagen">
          <a:extLst>
            <a:ext uri="{FF2B5EF4-FFF2-40B4-BE49-F238E27FC236}">
              <a16:creationId xmlns:a16="http://schemas.microsoft.com/office/drawing/2014/main" id="{6BF6BD22-B6D4-45FB-846F-3CCCC7CDC7B8}"/>
            </a:ext>
          </a:extLst>
        </xdr:cNvPr>
        <xdr:cNvPicPr>
          <a:picLocks noChangeAspect="1"/>
        </xdr:cNvPicPr>
      </xdr:nvPicPr>
      <xdr:blipFill>
        <a:blip xmlns:r="http://schemas.openxmlformats.org/officeDocument/2006/relationships" r:embed="rId20"/>
        <a:stretch>
          <a:fillRect/>
        </a:stretch>
      </xdr:blipFill>
      <xdr:spPr>
        <a:xfrm>
          <a:off x="4768327" y="20191207"/>
          <a:ext cx="3425414" cy="2419574"/>
        </a:xfrm>
        <a:prstGeom prst="rect">
          <a:avLst/>
        </a:prstGeom>
      </xdr:spPr>
    </xdr:pic>
    <xdr:clientData/>
  </xdr:twoCellAnchor>
  <xdr:twoCellAnchor editAs="oneCell">
    <xdr:from>
      <xdr:col>7</xdr:col>
      <xdr:colOff>369794</xdr:colOff>
      <xdr:row>149</xdr:row>
      <xdr:rowOff>78441</xdr:rowOff>
    </xdr:from>
    <xdr:to>
      <xdr:col>10</xdr:col>
      <xdr:colOff>853888</xdr:colOff>
      <xdr:row>162</xdr:row>
      <xdr:rowOff>105335</xdr:rowOff>
    </xdr:to>
    <xdr:pic>
      <xdr:nvPicPr>
        <xdr:cNvPr id="22" name="50 Imagen">
          <a:extLst>
            <a:ext uri="{FF2B5EF4-FFF2-40B4-BE49-F238E27FC236}">
              <a16:creationId xmlns:a16="http://schemas.microsoft.com/office/drawing/2014/main" id="{B43BC893-E830-4A31-A897-D7D22D4F1A31}"/>
            </a:ext>
          </a:extLst>
        </xdr:cNvPr>
        <xdr:cNvPicPr>
          <a:picLocks noChangeAspect="1"/>
        </xdr:cNvPicPr>
      </xdr:nvPicPr>
      <xdr:blipFill>
        <a:blip xmlns:r="http://schemas.openxmlformats.org/officeDocument/2006/relationships" r:embed="rId21"/>
        <a:stretch>
          <a:fillRect/>
        </a:stretch>
      </xdr:blipFill>
      <xdr:spPr>
        <a:xfrm>
          <a:off x="4857974" y="29621181"/>
          <a:ext cx="3425414" cy="2419574"/>
        </a:xfrm>
        <a:prstGeom prst="rect">
          <a:avLst/>
        </a:prstGeom>
      </xdr:spPr>
    </xdr:pic>
    <xdr:clientData/>
  </xdr:twoCellAnchor>
  <xdr:twoCellAnchor editAs="oneCell">
    <xdr:from>
      <xdr:col>2</xdr:col>
      <xdr:colOff>145676</xdr:colOff>
      <xdr:row>149</xdr:row>
      <xdr:rowOff>67236</xdr:rowOff>
    </xdr:from>
    <xdr:to>
      <xdr:col>6</xdr:col>
      <xdr:colOff>383241</xdr:colOff>
      <xdr:row>162</xdr:row>
      <xdr:rowOff>94130</xdr:rowOff>
    </xdr:to>
    <xdr:pic>
      <xdr:nvPicPr>
        <xdr:cNvPr id="23" name="51 Imagen">
          <a:extLst>
            <a:ext uri="{FF2B5EF4-FFF2-40B4-BE49-F238E27FC236}">
              <a16:creationId xmlns:a16="http://schemas.microsoft.com/office/drawing/2014/main" id="{C06BD788-3F1F-4437-8692-FC77E632C7D8}"/>
            </a:ext>
          </a:extLst>
        </xdr:cNvPr>
        <xdr:cNvPicPr>
          <a:picLocks noChangeAspect="1"/>
        </xdr:cNvPicPr>
      </xdr:nvPicPr>
      <xdr:blipFill>
        <a:blip xmlns:r="http://schemas.openxmlformats.org/officeDocument/2006/relationships" r:embed="rId22"/>
        <a:stretch>
          <a:fillRect/>
        </a:stretch>
      </xdr:blipFill>
      <xdr:spPr>
        <a:xfrm>
          <a:off x="747656" y="29609976"/>
          <a:ext cx="3437965" cy="2419574"/>
        </a:xfrm>
        <a:prstGeom prst="rect">
          <a:avLst/>
        </a:prstGeom>
      </xdr:spPr>
    </xdr:pic>
    <xdr:clientData/>
  </xdr:twoCellAnchor>
  <xdr:twoCellAnchor editAs="oneCell">
    <xdr:from>
      <xdr:col>2</xdr:col>
      <xdr:colOff>100852</xdr:colOff>
      <xdr:row>165</xdr:row>
      <xdr:rowOff>100853</xdr:rowOff>
    </xdr:from>
    <xdr:to>
      <xdr:col>6</xdr:col>
      <xdr:colOff>338417</xdr:colOff>
      <xdr:row>178</xdr:row>
      <xdr:rowOff>138953</xdr:rowOff>
    </xdr:to>
    <xdr:pic>
      <xdr:nvPicPr>
        <xdr:cNvPr id="24" name="52 Imagen">
          <a:extLst>
            <a:ext uri="{FF2B5EF4-FFF2-40B4-BE49-F238E27FC236}">
              <a16:creationId xmlns:a16="http://schemas.microsoft.com/office/drawing/2014/main" id="{0D7A197C-C8F4-4457-A8FE-5E54F4246A3F}"/>
            </a:ext>
          </a:extLst>
        </xdr:cNvPr>
        <xdr:cNvPicPr>
          <a:picLocks noChangeAspect="1"/>
        </xdr:cNvPicPr>
      </xdr:nvPicPr>
      <xdr:blipFill>
        <a:blip xmlns:r="http://schemas.openxmlformats.org/officeDocument/2006/relationships" r:embed="rId23"/>
        <a:stretch>
          <a:fillRect/>
        </a:stretch>
      </xdr:blipFill>
      <xdr:spPr>
        <a:xfrm>
          <a:off x="702832" y="32790653"/>
          <a:ext cx="3437965" cy="2415540"/>
        </a:xfrm>
        <a:prstGeom prst="rect">
          <a:avLst/>
        </a:prstGeom>
      </xdr:spPr>
    </xdr:pic>
    <xdr:clientData/>
  </xdr:twoCellAnchor>
  <xdr:twoCellAnchor editAs="oneCell">
    <xdr:from>
      <xdr:col>7</xdr:col>
      <xdr:colOff>291353</xdr:colOff>
      <xdr:row>165</xdr:row>
      <xdr:rowOff>134471</xdr:rowOff>
    </xdr:from>
    <xdr:to>
      <xdr:col>11</xdr:col>
      <xdr:colOff>1793</xdr:colOff>
      <xdr:row>178</xdr:row>
      <xdr:rowOff>172571</xdr:rowOff>
    </xdr:to>
    <xdr:pic>
      <xdr:nvPicPr>
        <xdr:cNvPr id="25" name="53 Imagen">
          <a:extLst>
            <a:ext uri="{FF2B5EF4-FFF2-40B4-BE49-F238E27FC236}">
              <a16:creationId xmlns:a16="http://schemas.microsoft.com/office/drawing/2014/main" id="{7FED8DF8-0061-4092-B12D-D90C13AB9FF3}"/>
            </a:ext>
          </a:extLst>
        </xdr:cNvPr>
        <xdr:cNvPicPr>
          <a:picLocks noChangeAspect="1"/>
        </xdr:cNvPicPr>
      </xdr:nvPicPr>
      <xdr:blipFill>
        <a:blip xmlns:r="http://schemas.openxmlformats.org/officeDocument/2006/relationships" r:embed="rId24"/>
        <a:stretch>
          <a:fillRect/>
        </a:stretch>
      </xdr:blipFill>
      <xdr:spPr>
        <a:xfrm>
          <a:off x="4779533" y="32824271"/>
          <a:ext cx="3619500" cy="2415540"/>
        </a:xfrm>
        <a:prstGeom prst="rect">
          <a:avLst/>
        </a:prstGeom>
      </xdr:spPr>
    </xdr:pic>
    <xdr:clientData/>
  </xdr:twoCellAnchor>
  <xdr:twoCellAnchor editAs="oneCell">
    <xdr:from>
      <xdr:col>2</xdr:col>
      <xdr:colOff>44824</xdr:colOff>
      <xdr:row>181</xdr:row>
      <xdr:rowOff>100853</xdr:rowOff>
    </xdr:from>
    <xdr:to>
      <xdr:col>6</xdr:col>
      <xdr:colOff>381449</xdr:colOff>
      <xdr:row>194</xdr:row>
      <xdr:rowOff>108473</xdr:rowOff>
    </xdr:to>
    <xdr:pic>
      <xdr:nvPicPr>
        <xdr:cNvPr id="26" name="54 Imagen">
          <a:extLst>
            <a:ext uri="{FF2B5EF4-FFF2-40B4-BE49-F238E27FC236}">
              <a16:creationId xmlns:a16="http://schemas.microsoft.com/office/drawing/2014/main" id="{A023DAF5-473E-4B1B-B71A-D293711D9466}"/>
            </a:ext>
          </a:extLst>
        </xdr:cNvPr>
        <xdr:cNvPicPr>
          <a:picLocks noChangeAspect="1"/>
        </xdr:cNvPicPr>
      </xdr:nvPicPr>
      <xdr:blipFill>
        <a:blip xmlns:r="http://schemas.openxmlformats.org/officeDocument/2006/relationships" r:embed="rId25"/>
        <a:stretch>
          <a:fillRect/>
        </a:stretch>
      </xdr:blipFill>
      <xdr:spPr>
        <a:xfrm>
          <a:off x="646804" y="35861513"/>
          <a:ext cx="3537025" cy="2385060"/>
        </a:xfrm>
        <a:prstGeom prst="rect">
          <a:avLst/>
        </a:prstGeom>
      </xdr:spPr>
    </xdr:pic>
    <xdr:clientData/>
  </xdr:twoCellAnchor>
  <xdr:twoCellAnchor editAs="oneCell">
    <xdr:from>
      <xdr:col>7</xdr:col>
      <xdr:colOff>336177</xdr:colOff>
      <xdr:row>181</xdr:row>
      <xdr:rowOff>100853</xdr:rowOff>
    </xdr:from>
    <xdr:to>
      <xdr:col>10</xdr:col>
      <xdr:colOff>782171</xdr:colOff>
      <xdr:row>194</xdr:row>
      <xdr:rowOff>108473</xdr:rowOff>
    </xdr:to>
    <xdr:pic>
      <xdr:nvPicPr>
        <xdr:cNvPr id="27" name="57 Imagen">
          <a:extLst>
            <a:ext uri="{FF2B5EF4-FFF2-40B4-BE49-F238E27FC236}">
              <a16:creationId xmlns:a16="http://schemas.microsoft.com/office/drawing/2014/main" id="{B74C4B67-618F-4AC2-90E0-D36D471941CA}"/>
            </a:ext>
          </a:extLst>
        </xdr:cNvPr>
        <xdr:cNvPicPr>
          <a:picLocks noChangeAspect="1"/>
        </xdr:cNvPicPr>
      </xdr:nvPicPr>
      <xdr:blipFill>
        <a:blip xmlns:r="http://schemas.openxmlformats.org/officeDocument/2006/relationships" r:embed="rId26"/>
        <a:stretch>
          <a:fillRect/>
        </a:stretch>
      </xdr:blipFill>
      <xdr:spPr>
        <a:xfrm>
          <a:off x="4824357" y="35861513"/>
          <a:ext cx="3387314" cy="2385060"/>
        </a:xfrm>
        <a:prstGeom prst="rect">
          <a:avLst/>
        </a:prstGeom>
      </xdr:spPr>
    </xdr:pic>
    <xdr:clientData/>
  </xdr:twoCellAnchor>
  <xdr:twoCellAnchor editAs="oneCell">
    <xdr:from>
      <xdr:col>2</xdr:col>
      <xdr:colOff>156882</xdr:colOff>
      <xdr:row>197</xdr:row>
      <xdr:rowOff>67236</xdr:rowOff>
    </xdr:from>
    <xdr:to>
      <xdr:col>6</xdr:col>
      <xdr:colOff>356347</xdr:colOff>
      <xdr:row>210</xdr:row>
      <xdr:rowOff>74856</xdr:rowOff>
    </xdr:to>
    <xdr:pic>
      <xdr:nvPicPr>
        <xdr:cNvPr id="28" name="58 Imagen">
          <a:extLst>
            <a:ext uri="{FF2B5EF4-FFF2-40B4-BE49-F238E27FC236}">
              <a16:creationId xmlns:a16="http://schemas.microsoft.com/office/drawing/2014/main" id="{142E1A3C-7F7D-4EB0-9D4B-170800EF944F}"/>
            </a:ext>
          </a:extLst>
        </xdr:cNvPr>
        <xdr:cNvPicPr>
          <a:picLocks noChangeAspect="1"/>
        </xdr:cNvPicPr>
      </xdr:nvPicPr>
      <xdr:blipFill>
        <a:blip xmlns:r="http://schemas.openxmlformats.org/officeDocument/2006/relationships" r:embed="rId27"/>
        <a:stretch>
          <a:fillRect/>
        </a:stretch>
      </xdr:blipFill>
      <xdr:spPr>
        <a:xfrm>
          <a:off x="758862" y="38898756"/>
          <a:ext cx="3399865" cy="2385060"/>
        </a:xfrm>
        <a:prstGeom prst="rect">
          <a:avLst/>
        </a:prstGeom>
      </xdr:spPr>
    </xdr:pic>
    <xdr:clientData/>
  </xdr:twoCellAnchor>
  <xdr:twoCellAnchor editAs="oneCell">
    <xdr:from>
      <xdr:col>7</xdr:col>
      <xdr:colOff>302559</xdr:colOff>
      <xdr:row>197</xdr:row>
      <xdr:rowOff>67236</xdr:rowOff>
    </xdr:from>
    <xdr:to>
      <xdr:col>10</xdr:col>
      <xdr:colOff>748553</xdr:colOff>
      <xdr:row>210</xdr:row>
      <xdr:rowOff>74856</xdr:rowOff>
    </xdr:to>
    <xdr:pic>
      <xdr:nvPicPr>
        <xdr:cNvPr id="29" name="59 Imagen">
          <a:extLst>
            <a:ext uri="{FF2B5EF4-FFF2-40B4-BE49-F238E27FC236}">
              <a16:creationId xmlns:a16="http://schemas.microsoft.com/office/drawing/2014/main" id="{AA5FA4B3-5981-469D-926D-7E6233BE910E}"/>
            </a:ext>
          </a:extLst>
        </xdr:cNvPr>
        <xdr:cNvPicPr>
          <a:picLocks noChangeAspect="1"/>
        </xdr:cNvPicPr>
      </xdr:nvPicPr>
      <xdr:blipFill>
        <a:blip xmlns:r="http://schemas.openxmlformats.org/officeDocument/2006/relationships" r:embed="rId28"/>
        <a:stretch>
          <a:fillRect/>
        </a:stretch>
      </xdr:blipFill>
      <xdr:spPr>
        <a:xfrm>
          <a:off x="4790739" y="38898756"/>
          <a:ext cx="3387314" cy="238506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B672BC8C-53C3-427C-9134-D4304D8C77B6}"/>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75559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F052866B-D25A-4CA3-AEC4-ECE7444EF172}"/>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247649" y="123826"/>
          <a:ext cx="714375" cy="247649"/>
        </a:xfrm>
        <a:prstGeom prst="rect">
          <a:avLst/>
        </a:prstGeom>
      </xdr:spPr>
    </xdr:pic>
    <xdr:clientData/>
  </xdr:oneCellAnchor>
  <xdr:twoCellAnchor editAs="oneCell">
    <xdr:from>
      <xdr:col>0</xdr:col>
      <xdr:colOff>438150</xdr:colOff>
      <xdr:row>293</xdr:row>
      <xdr:rowOff>38100</xdr:rowOff>
    </xdr:from>
    <xdr:to>
      <xdr:col>4</xdr:col>
      <xdr:colOff>747387</xdr:colOff>
      <xdr:row>306</xdr:row>
      <xdr:rowOff>81600</xdr:rowOff>
    </xdr:to>
    <xdr:pic>
      <xdr:nvPicPr>
        <xdr:cNvPr id="4" name="Imagen 3">
          <a:extLst>
            <a:ext uri="{FF2B5EF4-FFF2-40B4-BE49-F238E27FC236}">
              <a16:creationId xmlns:a16="http://schemas.microsoft.com/office/drawing/2014/main" id="{C0390D30-4855-45F8-A4F5-7A3A704A3FF1}"/>
            </a:ext>
          </a:extLst>
        </xdr:cNvPr>
        <xdr:cNvPicPr>
          <a:picLocks noChangeAspect="1"/>
        </xdr:cNvPicPr>
      </xdr:nvPicPr>
      <xdr:blipFill>
        <a:blip xmlns:r="http://schemas.openxmlformats.org/officeDocument/2006/relationships" r:embed="rId3"/>
        <a:stretch>
          <a:fillRect/>
        </a:stretch>
      </xdr:blipFill>
      <xdr:spPr>
        <a:xfrm>
          <a:off x="438150" y="54330600"/>
          <a:ext cx="3479157" cy="2420940"/>
        </a:xfrm>
        <a:prstGeom prst="rect">
          <a:avLst/>
        </a:prstGeom>
      </xdr:spPr>
    </xdr:pic>
    <xdr:clientData/>
  </xdr:twoCellAnchor>
  <xdr:twoCellAnchor editAs="oneCell">
    <xdr:from>
      <xdr:col>0</xdr:col>
      <xdr:colOff>333375</xdr:colOff>
      <xdr:row>37</xdr:row>
      <xdr:rowOff>66675</xdr:rowOff>
    </xdr:from>
    <xdr:to>
      <xdr:col>4</xdr:col>
      <xdr:colOff>645795</xdr:colOff>
      <xdr:row>50</xdr:row>
      <xdr:rowOff>112395</xdr:rowOff>
    </xdr:to>
    <xdr:pic>
      <xdr:nvPicPr>
        <xdr:cNvPr id="5" name="Imagen 4">
          <a:extLst>
            <a:ext uri="{FF2B5EF4-FFF2-40B4-BE49-F238E27FC236}">
              <a16:creationId xmlns:a16="http://schemas.microsoft.com/office/drawing/2014/main" id="{F5ED96B8-D7AD-439A-A868-ED99018EC5F5}"/>
            </a:ext>
          </a:extLst>
        </xdr:cNvPr>
        <xdr:cNvPicPr>
          <a:picLocks noChangeAspect="1"/>
        </xdr:cNvPicPr>
      </xdr:nvPicPr>
      <xdr:blipFill>
        <a:blip xmlns:r="http://schemas.openxmlformats.org/officeDocument/2006/relationships" r:embed="rId4"/>
        <a:stretch>
          <a:fillRect/>
        </a:stretch>
      </xdr:blipFill>
      <xdr:spPr>
        <a:xfrm>
          <a:off x="333375" y="7298055"/>
          <a:ext cx="3482340" cy="2423160"/>
        </a:xfrm>
        <a:prstGeom prst="rect">
          <a:avLst/>
        </a:prstGeom>
      </xdr:spPr>
    </xdr:pic>
    <xdr:clientData/>
  </xdr:twoCellAnchor>
  <xdr:twoCellAnchor editAs="oneCell">
    <xdr:from>
      <xdr:col>0</xdr:col>
      <xdr:colOff>561975</xdr:colOff>
      <xdr:row>21</xdr:row>
      <xdr:rowOff>95250</xdr:rowOff>
    </xdr:from>
    <xdr:to>
      <xdr:col>5</xdr:col>
      <xdr:colOff>94773</xdr:colOff>
      <xdr:row>34</xdr:row>
      <xdr:rowOff>133349</xdr:rowOff>
    </xdr:to>
    <xdr:pic>
      <xdr:nvPicPr>
        <xdr:cNvPr id="6" name="Imagen 5">
          <a:extLst>
            <a:ext uri="{FF2B5EF4-FFF2-40B4-BE49-F238E27FC236}">
              <a16:creationId xmlns:a16="http://schemas.microsoft.com/office/drawing/2014/main" id="{551DC8ED-60BC-4A36-893A-AC1744677685}"/>
            </a:ext>
          </a:extLst>
        </xdr:cNvPr>
        <xdr:cNvPicPr>
          <a:picLocks noChangeAspect="1"/>
        </xdr:cNvPicPr>
      </xdr:nvPicPr>
      <xdr:blipFill>
        <a:blip xmlns:r="http://schemas.openxmlformats.org/officeDocument/2006/relationships" r:embed="rId5"/>
        <a:stretch>
          <a:fillRect/>
        </a:stretch>
      </xdr:blipFill>
      <xdr:spPr>
        <a:xfrm>
          <a:off x="561975" y="4385310"/>
          <a:ext cx="3495198" cy="2415539"/>
        </a:xfrm>
        <a:prstGeom prst="rect">
          <a:avLst/>
        </a:prstGeom>
      </xdr:spPr>
    </xdr:pic>
    <xdr:clientData/>
  </xdr:twoCellAnchor>
  <xdr:twoCellAnchor editAs="oneCell">
    <xdr:from>
      <xdr:col>6</xdr:col>
      <xdr:colOff>542925</xdr:colOff>
      <xdr:row>21</xdr:row>
      <xdr:rowOff>85725</xdr:rowOff>
    </xdr:from>
    <xdr:to>
      <xdr:col>10</xdr:col>
      <xdr:colOff>283845</xdr:colOff>
      <xdr:row>34</xdr:row>
      <xdr:rowOff>131445</xdr:rowOff>
    </xdr:to>
    <xdr:pic>
      <xdr:nvPicPr>
        <xdr:cNvPr id="7" name="Imagen 6">
          <a:extLst>
            <a:ext uri="{FF2B5EF4-FFF2-40B4-BE49-F238E27FC236}">
              <a16:creationId xmlns:a16="http://schemas.microsoft.com/office/drawing/2014/main" id="{643B4B09-F085-40B7-954D-5BFD76F3CB83}"/>
            </a:ext>
          </a:extLst>
        </xdr:cNvPr>
        <xdr:cNvPicPr>
          <a:picLocks noChangeAspect="1"/>
        </xdr:cNvPicPr>
      </xdr:nvPicPr>
      <xdr:blipFill>
        <a:blip xmlns:r="http://schemas.openxmlformats.org/officeDocument/2006/relationships" r:embed="rId6"/>
        <a:stretch>
          <a:fillRect/>
        </a:stretch>
      </xdr:blipFill>
      <xdr:spPr>
        <a:xfrm>
          <a:off x="5015865" y="4375785"/>
          <a:ext cx="3489960" cy="2423160"/>
        </a:xfrm>
        <a:prstGeom prst="rect">
          <a:avLst/>
        </a:prstGeom>
      </xdr:spPr>
    </xdr:pic>
    <xdr:clientData/>
  </xdr:twoCellAnchor>
  <xdr:twoCellAnchor editAs="oneCell">
    <xdr:from>
      <xdr:col>6</xdr:col>
      <xdr:colOff>447675</xdr:colOff>
      <xdr:row>37</xdr:row>
      <xdr:rowOff>66675</xdr:rowOff>
    </xdr:from>
    <xdr:to>
      <xdr:col>10</xdr:col>
      <xdr:colOff>188595</xdr:colOff>
      <xdr:row>50</xdr:row>
      <xdr:rowOff>104775</xdr:rowOff>
    </xdr:to>
    <xdr:pic>
      <xdr:nvPicPr>
        <xdr:cNvPr id="8" name="Imagen 7">
          <a:extLst>
            <a:ext uri="{FF2B5EF4-FFF2-40B4-BE49-F238E27FC236}">
              <a16:creationId xmlns:a16="http://schemas.microsoft.com/office/drawing/2014/main" id="{FE9E58F9-A7FF-4EBD-BDFE-DC6A4BDC711F}"/>
            </a:ext>
          </a:extLst>
        </xdr:cNvPr>
        <xdr:cNvPicPr>
          <a:picLocks noChangeAspect="1"/>
        </xdr:cNvPicPr>
      </xdr:nvPicPr>
      <xdr:blipFill>
        <a:blip xmlns:r="http://schemas.openxmlformats.org/officeDocument/2006/relationships" r:embed="rId7"/>
        <a:stretch>
          <a:fillRect/>
        </a:stretch>
      </xdr:blipFill>
      <xdr:spPr>
        <a:xfrm>
          <a:off x="4920615" y="7298055"/>
          <a:ext cx="3489960" cy="2415540"/>
        </a:xfrm>
        <a:prstGeom prst="rect">
          <a:avLst/>
        </a:prstGeom>
      </xdr:spPr>
    </xdr:pic>
    <xdr:clientData/>
  </xdr:twoCellAnchor>
  <xdr:twoCellAnchor editAs="oneCell">
    <xdr:from>
      <xdr:col>0</xdr:col>
      <xdr:colOff>419100</xdr:colOff>
      <xdr:row>245</xdr:row>
      <xdr:rowOff>57150</xdr:rowOff>
    </xdr:from>
    <xdr:to>
      <xdr:col>4</xdr:col>
      <xdr:colOff>731520</xdr:colOff>
      <xdr:row>258</xdr:row>
      <xdr:rowOff>95250</xdr:rowOff>
    </xdr:to>
    <xdr:pic>
      <xdr:nvPicPr>
        <xdr:cNvPr id="9" name="Imagen 8">
          <a:extLst>
            <a:ext uri="{FF2B5EF4-FFF2-40B4-BE49-F238E27FC236}">
              <a16:creationId xmlns:a16="http://schemas.microsoft.com/office/drawing/2014/main" id="{F6FE88BD-61CE-4F18-BEA6-2F37EB9E2C08}"/>
            </a:ext>
          </a:extLst>
        </xdr:cNvPr>
        <xdr:cNvPicPr>
          <a:picLocks noChangeAspect="1"/>
        </xdr:cNvPicPr>
      </xdr:nvPicPr>
      <xdr:blipFill>
        <a:blip xmlns:r="http://schemas.openxmlformats.org/officeDocument/2006/relationships" r:embed="rId8"/>
        <a:stretch>
          <a:fillRect/>
        </a:stretch>
      </xdr:blipFill>
      <xdr:spPr>
        <a:xfrm>
          <a:off x="419100" y="45525690"/>
          <a:ext cx="3482340" cy="2415540"/>
        </a:xfrm>
        <a:prstGeom prst="rect">
          <a:avLst/>
        </a:prstGeom>
      </xdr:spPr>
    </xdr:pic>
    <xdr:clientData/>
  </xdr:twoCellAnchor>
  <xdr:twoCellAnchor editAs="oneCell">
    <xdr:from>
      <xdr:col>6</xdr:col>
      <xdr:colOff>495300</xdr:colOff>
      <xdr:row>245</xdr:row>
      <xdr:rowOff>85725</xdr:rowOff>
    </xdr:from>
    <xdr:to>
      <xdr:col>10</xdr:col>
      <xdr:colOff>190500</xdr:colOff>
      <xdr:row>258</xdr:row>
      <xdr:rowOff>93345</xdr:rowOff>
    </xdr:to>
    <xdr:pic>
      <xdr:nvPicPr>
        <xdr:cNvPr id="10" name="Imagen 9">
          <a:extLst>
            <a:ext uri="{FF2B5EF4-FFF2-40B4-BE49-F238E27FC236}">
              <a16:creationId xmlns:a16="http://schemas.microsoft.com/office/drawing/2014/main" id="{E0100A6C-2E7F-4906-A072-123E92E25F59}"/>
            </a:ext>
          </a:extLst>
        </xdr:cNvPr>
        <xdr:cNvPicPr>
          <a:picLocks noChangeAspect="1"/>
        </xdr:cNvPicPr>
      </xdr:nvPicPr>
      <xdr:blipFill>
        <a:blip xmlns:r="http://schemas.openxmlformats.org/officeDocument/2006/relationships" r:embed="rId9"/>
        <a:stretch>
          <a:fillRect/>
        </a:stretch>
      </xdr:blipFill>
      <xdr:spPr>
        <a:xfrm>
          <a:off x="4968240" y="45554265"/>
          <a:ext cx="3444240" cy="2385060"/>
        </a:xfrm>
        <a:prstGeom prst="rect">
          <a:avLst/>
        </a:prstGeom>
      </xdr:spPr>
    </xdr:pic>
    <xdr:clientData/>
  </xdr:twoCellAnchor>
  <xdr:twoCellAnchor editAs="oneCell">
    <xdr:from>
      <xdr:col>6</xdr:col>
      <xdr:colOff>476250</xdr:colOff>
      <xdr:row>293</xdr:row>
      <xdr:rowOff>66675</xdr:rowOff>
    </xdr:from>
    <xdr:to>
      <xdr:col>10</xdr:col>
      <xdr:colOff>224790</xdr:colOff>
      <xdr:row>306</xdr:row>
      <xdr:rowOff>104775</xdr:rowOff>
    </xdr:to>
    <xdr:pic>
      <xdr:nvPicPr>
        <xdr:cNvPr id="11" name="Imagen 10">
          <a:extLst>
            <a:ext uri="{FF2B5EF4-FFF2-40B4-BE49-F238E27FC236}">
              <a16:creationId xmlns:a16="http://schemas.microsoft.com/office/drawing/2014/main" id="{CBF24E7C-C4C2-4CD3-AA35-C49F9DB13C26}"/>
            </a:ext>
          </a:extLst>
        </xdr:cNvPr>
        <xdr:cNvPicPr>
          <a:picLocks noChangeAspect="1"/>
        </xdr:cNvPicPr>
      </xdr:nvPicPr>
      <xdr:blipFill>
        <a:blip xmlns:r="http://schemas.openxmlformats.org/officeDocument/2006/relationships" r:embed="rId10"/>
        <a:stretch>
          <a:fillRect/>
        </a:stretch>
      </xdr:blipFill>
      <xdr:spPr>
        <a:xfrm>
          <a:off x="4949190" y="54359175"/>
          <a:ext cx="3497580" cy="2415540"/>
        </a:xfrm>
        <a:prstGeom prst="rect">
          <a:avLst/>
        </a:prstGeom>
      </xdr:spPr>
    </xdr:pic>
    <xdr:clientData/>
  </xdr:twoCellAnchor>
  <xdr:twoCellAnchor editAs="oneCell">
    <xdr:from>
      <xdr:col>6</xdr:col>
      <xdr:colOff>361950</xdr:colOff>
      <xdr:row>309</xdr:row>
      <xdr:rowOff>57150</xdr:rowOff>
    </xdr:from>
    <xdr:to>
      <xdr:col>10</xdr:col>
      <xdr:colOff>107619</xdr:colOff>
      <xdr:row>322</xdr:row>
      <xdr:rowOff>100650</xdr:rowOff>
    </xdr:to>
    <xdr:pic>
      <xdr:nvPicPr>
        <xdr:cNvPr id="12" name="Imagen 11">
          <a:extLst>
            <a:ext uri="{FF2B5EF4-FFF2-40B4-BE49-F238E27FC236}">
              <a16:creationId xmlns:a16="http://schemas.microsoft.com/office/drawing/2014/main" id="{FC9ECBB3-C43A-4587-9B1C-3143B8E27D9D}"/>
            </a:ext>
          </a:extLst>
        </xdr:cNvPr>
        <xdr:cNvPicPr>
          <a:picLocks noChangeAspect="1"/>
        </xdr:cNvPicPr>
      </xdr:nvPicPr>
      <xdr:blipFill>
        <a:blip xmlns:r="http://schemas.openxmlformats.org/officeDocument/2006/relationships" r:embed="rId11"/>
        <a:stretch>
          <a:fillRect/>
        </a:stretch>
      </xdr:blipFill>
      <xdr:spPr>
        <a:xfrm>
          <a:off x="4834890" y="57290970"/>
          <a:ext cx="3494709" cy="2420940"/>
        </a:xfrm>
        <a:prstGeom prst="rect">
          <a:avLst/>
        </a:prstGeom>
      </xdr:spPr>
    </xdr:pic>
    <xdr:clientData/>
  </xdr:twoCellAnchor>
  <xdr:twoCellAnchor editAs="oneCell">
    <xdr:from>
      <xdr:col>0</xdr:col>
      <xdr:colOff>390525</xdr:colOff>
      <xdr:row>261</xdr:row>
      <xdr:rowOff>57150</xdr:rowOff>
    </xdr:from>
    <xdr:to>
      <xdr:col>4</xdr:col>
      <xdr:colOff>702945</xdr:colOff>
      <xdr:row>274</xdr:row>
      <xdr:rowOff>102870</xdr:rowOff>
    </xdr:to>
    <xdr:pic>
      <xdr:nvPicPr>
        <xdr:cNvPr id="13" name="Imagen 12">
          <a:extLst>
            <a:ext uri="{FF2B5EF4-FFF2-40B4-BE49-F238E27FC236}">
              <a16:creationId xmlns:a16="http://schemas.microsoft.com/office/drawing/2014/main" id="{27F71510-66FF-46AD-B7EA-F91073C02714}"/>
            </a:ext>
          </a:extLst>
        </xdr:cNvPr>
        <xdr:cNvPicPr>
          <a:picLocks noChangeAspect="1"/>
        </xdr:cNvPicPr>
      </xdr:nvPicPr>
      <xdr:blipFill>
        <a:blip xmlns:r="http://schemas.openxmlformats.org/officeDocument/2006/relationships" r:embed="rId12"/>
        <a:stretch>
          <a:fillRect/>
        </a:stretch>
      </xdr:blipFill>
      <xdr:spPr>
        <a:xfrm>
          <a:off x="390525" y="48467010"/>
          <a:ext cx="3482340" cy="2423160"/>
        </a:xfrm>
        <a:prstGeom prst="rect">
          <a:avLst/>
        </a:prstGeom>
      </xdr:spPr>
    </xdr:pic>
    <xdr:clientData/>
  </xdr:twoCellAnchor>
  <xdr:twoCellAnchor editAs="oneCell">
    <xdr:from>
      <xdr:col>6</xdr:col>
      <xdr:colOff>495300</xdr:colOff>
      <xdr:row>261</xdr:row>
      <xdr:rowOff>76200</xdr:rowOff>
    </xdr:from>
    <xdr:to>
      <xdr:col>10</xdr:col>
      <xdr:colOff>236220</xdr:colOff>
      <xdr:row>274</xdr:row>
      <xdr:rowOff>114300</xdr:rowOff>
    </xdr:to>
    <xdr:pic>
      <xdr:nvPicPr>
        <xdr:cNvPr id="14" name="Imagen 13">
          <a:extLst>
            <a:ext uri="{FF2B5EF4-FFF2-40B4-BE49-F238E27FC236}">
              <a16:creationId xmlns:a16="http://schemas.microsoft.com/office/drawing/2014/main" id="{6FE974F2-64FB-4190-A82D-AEA95AC79F6C}"/>
            </a:ext>
          </a:extLst>
        </xdr:cNvPr>
        <xdr:cNvPicPr>
          <a:picLocks noChangeAspect="1"/>
        </xdr:cNvPicPr>
      </xdr:nvPicPr>
      <xdr:blipFill>
        <a:blip xmlns:r="http://schemas.openxmlformats.org/officeDocument/2006/relationships" r:embed="rId13"/>
        <a:stretch>
          <a:fillRect/>
        </a:stretch>
      </xdr:blipFill>
      <xdr:spPr>
        <a:xfrm>
          <a:off x="4968240" y="48486060"/>
          <a:ext cx="3489960" cy="2415540"/>
        </a:xfrm>
        <a:prstGeom prst="rect">
          <a:avLst/>
        </a:prstGeom>
      </xdr:spPr>
    </xdr:pic>
    <xdr:clientData/>
  </xdr:twoCellAnchor>
  <xdr:twoCellAnchor editAs="oneCell">
    <xdr:from>
      <xdr:col>6</xdr:col>
      <xdr:colOff>495300</xdr:colOff>
      <xdr:row>277</xdr:row>
      <xdr:rowOff>85725</xdr:rowOff>
    </xdr:from>
    <xdr:to>
      <xdr:col>10</xdr:col>
      <xdr:colOff>228600</xdr:colOff>
      <xdr:row>290</xdr:row>
      <xdr:rowOff>131445</xdr:rowOff>
    </xdr:to>
    <xdr:pic>
      <xdr:nvPicPr>
        <xdr:cNvPr id="15" name="Imagen 14">
          <a:extLst>
            <a:ext uri="{FF2B5EF4-FFF2-40B4-BE49-F238E27FC236}">
              <a16:creationId xmlns:a16="http://schemas.microsoft.com/office/drawing/2014/main" id="{31428B96-EAF7-4813-8EC3-4C1196D8BEAF}"/>
            </a:ext>
          </a:extLst>
        </xdr:cNvPr>
        <xdr:cNvPicPr>
          <a:picLocks noChangeAspect="1"/>
        </xdr:cNvPicPr>
      </xdr:nvPicPr>
      <xdr:blipFill>
        <a:blip xmlns:r="http://schemas.openxmlformats.org/officeDocument/2006/relationships" r:embed="rId14"/>
        <a:stretch>
          <a:fillRect/>
        </a:stretch>
      </xdr:blipFill>
      <xdr:spPr>
        <a:xfrm>
          <a:off x="4968240" y="51436905"/>
          <a:ext cx="3482340" cy="2423160"/>
        </a:xfrm>
        <a:prstGeom prst="rect">
          <a:avLst/>
        </a:prstGeom>
      </xdr:spPr>
    </xdr:pic>
    <xdr:clientData/>
  </xdr:twoCellAnchor>
  <xdr:twoCellAnchor editAs="oneCell">
    <xdr:from>
      <xdr:col>0</xdr:col>
      <xdr:colOff>381000</xdr:colOff>
      <xdr:row>277</xdr:row>
      <xdr:rowOff>85725</xdr:rowOff>
    </xdr:from>
    <xdr:to>
      <xdr:col>4</xdr:col>
      <xdr:colOff>693420</xdr:colOff>
      <xdr:row>290</xdr:row>
      <xdr:rowOff>123825</xdr:rowOff>
    </xdr:to>
    <xdr:pic>
      <xdr:nvPicPr>
        <xdr:cNvPr id="16" name="Imagen 15">
          <a:extLst>
            <a:ext uri="{FF2B5EF4-FFF2-40B4-BE49-F238E27FC236}">
              <a16:creationId xmlns:a16="http://schemas.microsoft.com/office/drawing/2014/main" id="{73B08AD2-BF81-4058-BED3-23F37AD49650}"/>
            </a:ext>
          </a:extLst>
        </xdr:cNvPr>
        <xdr:cNvPicPr>
          <a:picLocks noChangeAspect="1"/>
        </xdr:cNvPicPr>
      </xdr:nvPicPr>
      <xdr:blipFill>
        <a:blip xmlns:r="http://schemas.openxmlformats.org/officeDocument/2006/relationships" r:embed="rId15"/>
        <a:stretch>
          <a:fillRect/>
        </a:stretch>
      </xdr:blipFill>
      <xdr:spPr>
        <a:xfrm>
          <a:off x="381000" y="51436905"/>
          <a:ext cx="3482340" cy="2415540"/>
        </a:xfrm>
        <a:prstGeom prst="rect">
          <a:avLst/>
        </a:prstGeom>
      </xdr:spPr>
    </xdr:pic>
    <xdr:clientData/>
  </xdr:twoCellAnchor>
  <xdr:twoCellAnchor editAs="oneCell">
    <xdr:from>
      <xdr:col>1</xdr:col>
      <xdr:colOff>238125</xdr:colOff>
      <xdr:row>309</xdr:row>
      <xdr:rowOff>19050</xdr:rowOff>
    </xdr:from>
    <xdr:to>
      <xdr:col>4</xdr:col>
      <xdr:colOff>17145</xdr:colOff>
      <xdr:row>322</xdr:row>
      <xdr:rowOff>118110</xdr:rowOff>
    </xdr:to>
    <xdr:pic>
      <xdr:nvPicPr>
        <xdr:cNvPr id="17" name="Imagen 16">
          <a:extLst>
            <a:ext uri="{FF2B5EF4-FFF2-40B4-BE49-F238E27FC236}">
              <a16:creationId xmlns:a16="http://schemas.microsoft.com/office/drawing/2014/main" id="{93257616-EE22-4D6A-8438-8785EE90CE32}"/>
            </a:ext>
          </a:extLst>
        </xdr:cNvPr>
        <xdr:cNvPicPr>
          <a:picLocks noChangeAspect="1"/>
        </xdr:cNvPicPr>
      </xdr:nvPicPr>
      <xdr:blipFill>
        <a:blip xmlns:r="http://schemas.openxmlformats.org/officeDocument/2006/relationships" r:embed="rId16"/>
        <a:stretch>
          <a:fillRect/>
        </a:stretch>
      </xdr:blipFill>
      <xdr:spPr>
        <a:xfrm>
          <a:off x="1030605" y="57252870"/>
          <a:ext cx="2156460" cy="2476500"/>
        </a:xfrm>
        <a:prstGeom prst="rect">
          <a:avLst/>
        </a:prstGeom>
      </xdr:spPr>
    </xdr:pic>
    <xdr:clientData/>
  </xdr:twoCellAnchor>
  <xdr:twoCellAnchor editAs="oneCell">
    <xdr:from>
      <xdr:col>0</xdr:col>
      <xdr:colOff>485775</xdr:colOff>
      <xdr:row>325</xdr:row>
      <xdr:rowOff>76200</xdr:rowOff>
    </xdr:from>
    <xdr:to>
      <xdr:col>5</xdr:col>
      <xdr:colOff>28575</xdr:colOff>
      <xdr:row>338</xdr:row>
      <xdr:rowOff>114300</xdr:rowOff>
    </xdr:to>
    <xdr:pic>
      <xdr:nvPicPr>
        <xdr:cNvPr id="18" name="Imagen 17">
          <a:extLst>
            <a:ext uri="{FF2B5EF4-FFF2-40B4-BE49-F238E27FC236}">
              <a16:creationId xmlns:a16="http://schemas.microsoft.com/office/drawing/2014/main" id="{73AE041F-B784-4CB6-95BB-0DBF3B6FE21A}"/>
            </a:ext>
          </a:extLst>
        </xdr:cNvPr>
        <xdr:cNvPicPr>
          <a:picLocks noChangeAspect="1"/>
        </xdr:cNvPicPr>
      </xdr:nvPicPr>
      <xdr:blipFill>
        <a:blip xmlns:r="http://schemas.openxmlformats.org/officeDocument/2006/relationships" r:embed="rId17"/>
        <a:stretch>
          <a:fillRect/>
        </a:stretch>
      </xdr:blipFill>
      <xdr:spPr>
        <a:xfrm>
          <a:off x="485775" y="60251340"/>
          <a:ext cx="3505200" cy="2415540"/>
        </a:xfrm>
        <a:prstGeom prst="rect">
          <a:avLst/>
        </a:prstGeom>
      </xdr:spPr>
    </xdr:pic>
    <xdr:clientData/>
  </xdr:twoCellAnchor>
  <xdr:twoCellAnchor editAs="oneCell">
    <xdr:from>
      <xdr:col>6</xdr:col>
      <xdr:colOff>371475</xdr:colOff>
      <xdr:row>325</xdr:row>
      <xdr:rowOff>114300</xdr:rowOff>
    </xdr:from>
    <xdr:to>
      <xdr:col>10</xdr:col>
      <xdr:colOff>112395</xdr:colOff>
      <xdr:row>338</xdr:row>
      <xdr:rowOff>152400</xdr:rowOff>
    </xdr:to>
    <xdr:pic>
      <xdr:nvPicPr>
        <xdr:cNvPr id="19" name="Imagen 18">
          <a:extLst>
            <a:ext uri="{FF2B5EF4-FFF2-40B4-BE49-F238E27FC236}">
              <a16:creationId xmlns:a16="http://schemas.microsoft.com/office/drawing/2014/main" id="{356A2D06-8FE1-4091-BD8F-C4085B03E1BC}"/>
            </a:ext>
          </a:extLst>
        </xdr:cNvPr>
        <xdr:cNvPicPr>
          <a:picLocks noChangeAspect="1"/>
        </xdr:cNvPicPr>
      </xdr:nvPicPr>
      <xdr:blipFill>
        <a:blip xmlns:r="http://schemas.openxmlformats.org/officeDocument/2006/relationships" r:embed="rId18"/>
        <a:stretch>
          <a:fillRect/>
        </a:stretch>
      </xdr:blipFill>
      <xdr:spPr>
        <a:xfrm>
          <a:off x="4844415" y="60289440"/>
          <a:ext cx="3489960" cy="2415540"/>
        </a:xfrm>
        <a:prstGeom prst="rect">
          <a:avLst/>
        </a:prstGeom>
      </xdr:spPr>
    </xdr:pic>
    <xdr:clientData/>
  </xdr:twoCellAnchor>
  <xdr:twoCellAnchor editAs="oneCell">
    <xdr:from>
      <xdr:col>0</xdr:col>
      <xdr:colOff>476250</xdr:colOff>
      <xdr:row>5</xdr:row>
      <xdr:rowOff>95250</xdr:rowOff>
    </xdr:from>
    <xdr:to>
      <xdr:col>5</xdr:col>
      <xdr:colOff>26670</xdr:colOff>
      <xdr:row>18</xdr:row>
      <xdr:rowOff>133350</xdr:rowOff>
    </xdr:to>
    <xdr:pic>
      <xdr:nvPicPr>
        <xdr:cNvPr id="20" name="Imagen 19">
          <a:extLst>
            <a:ext uri="{FF2B5EF4-FFF2-40B4-BE49-F238E27FC236}">
              <a16:creationId xmlns:a16="http://schemas.microsoft.com/office/drawing/2014/main" id="{9928FF5E-BC8B-44FA-950C-5D16C342EB16}"/>
            </a:ext>
          </a:extLst>
        </xdr:cNvPr>
        <xdr:cNvPicPr>
          <a:picLocks noChangeAspect="1"/>
        </xdr:cNvPicPr>
      </xdr:nvPicPr>
      <xdr:blipFill>
        <a:blip xmlns:r="http://schemas.openxmlformats.org/officeDocument/2006/relationships" r:embed="rId19"/>
        <a:stretch>
          <a:fillRect/>
        </a:stretch>
      </xdr:blipFill>
      <xdr:spPr>
        <a:xfrm>
          <a:off x="476250" y="1443990"/>
          <a:ext cx="3512820" cy="2415540"/>
        </a:xfrm>
        <a:prstGeom prst="rect">
          <a:avLst/>
        </a:prstGeom>
      </xdr:spPr>
    </xdr:pic>
    <xdr:clientData/>
  </xdr:twoCellAnchor>
  <xdr:twoCellAnchor editAs="oneCell">
    <xdr:from>
      <xdr:col>6</xdr:col>
      <xdr:colOff>333375</xdr:colOff>
      <xdr:row>5</xdr:row>
      <xdr:rowOff>66675</xdr:rowOff>
    </xdr:from>
    <xdr:to>
      <xdr:col>10</xdr:col>
      <xdr:colOff>66675</xdr:colOff>
      <xdr:row>18</xdr:row>
      <xdr:rowOff>104775</xdr:rowOff>
    </xdr:to>
    <xdr:pic>
      <xdr:nvPicPr>
        <xdr:cNvPr id="21" name="Imagen 20">
          <a:extLst>
            <a:ext uri="{FF2B5EF4-FFF2-40B4-BE49-F238E27FC236}">
              <a16:creationId xmlns:a16="http://schemas.microsoft.com/office/drawing/2014/main" id="{60256C0F-EEC7-4819-B399-4C76EEAF173D}"/>
            </a:ext>
          </a:extLst>
        </xdr:cNvPr>
        <xdr:cNvPicPr>
          <a:picLocks noChangeAspect="1"/>
        </xdr:cNvPicPr>
      </xdr:nvPicPr>
      <xdr:blipFill>
        <a:blip xmlns:r="http://schemas.openxmlformats.org/officeDocument/2006/relationships" r:embed="rId20"/>
        <a:stretch>
          <a:fillRect/>
        </a:stretch>
      </xdr:blipFill>
      <xdr:spPr>
        <a:xfrm>
          <a:off x="4806315" y="1415415"/>
          <a:ext cx="3482340" cy="2415540"/>
        </a:xfrm>
        <a:prstGeom prst="rect">
          <a:avLst/>
        </a:prstGeom>
      </xdr:spPr>
    </xdr:pic>
    <xdr:clientData/>
  </xdr:twoCellAnchor>
  <xdr:twoCellAnchor editAs="oneCell">
    <xdr:from>
      <xdr:col>0</xdr:col>
      <xdr:colOff>342900</xdr:colOff>
      <xdr:row>53</xdr:row>
      <xdr:rowOff>57150</xdr:rowOff>
    </xdr:from>
    <xdr:to>
      <xdr:col>4</xdr:col>
      <xdr:colOff>655320</xdr:colOff>
      <xdr:row>66</xdr:row>
      <xdr:rowOff>102870</xdr:rowOff>
    </xdr:to>
    <xdr:pic>
      <xdr:nvPicPr>
        <xdr:cNvPr id="22" name="Imagen 21">
          <a:extLst>
            <a:ext uri="{FF2B5EF4-FFF2-40B4-BE49-F238E27FC236}">
              <a16:creationId xmlns:a16="http://schemas.microsoft.com/office/drawing/2014/main" id="{F15468B0-9698-40F2-B167-5416BD525F85}"/>
            </a:ext>
          </a:extLst>
        </xdr:cNvPr>
        <xdr:cNvPicPr>
          <a:picLocks noChangeAspect="1"/>
        </xdr:cNvPicPr>
      </xdr:nvPicPr>
      <xdr:blipFill>
        <a:blip xmlns:r="http://schemas.openxmlformats.org/officeDocument/2006/relationships" r:embed="rId21"/>
        <a:stretch>
          <a:fillRect/>
        </a:stretch>
      </xdr:blipFill>
      <xdr:spPr>
        <a:xfrm>
          <a:off x="342900" y="10229850"/>
          <a:ext cx="3482340" cy="2423160"/>
        </a:xfrm>
        <a:prstGeom prst="rect">
          <a:avLst/>
        </a:prstGeom>
      </xdr:spPr>
    </xdr:pic>
    <xdr:clientData/>
  </xdr:twoCellAnchor>
  <xdr:twoCellAnchor editAs="oneCell">
    <xdr:from>
      <xdr:col>6</xdr:col>
      <xdr:colOff>438150</xdr:colOff>
      <xdr:row>53</xdr:row>
      <xdr:rowOff>47625</xdr:rowOff>
    </xdr:from>
    <xdr:to>
      <xdr:col>10</xdr:col>
      <xdr:colOff>171450</xdr:colOff>
      <xdr:row>66</xdr:row>
      <xdr:rowOff>85725</xdr:rowOff>
    </xdr:to>
    <xdr:pic>
      <xdr:nvPicPr>
        <xdr:cNvPr id="23" name="Imagen 22">
          <a:extLst>
            <a:ext uri="{FF2B5EF4-FFF2-40B4-BE49-F238E27FC236}">
              <a16:creationId xmlns:a16="http://schemas.microsoft.com/office/drawing/2014/main" id="{AFD4669D-CF1E-43C0-B2A3-F32E9FF7D05E}"/>
            </a:ext>
          </a:extLst>
        </xdr:cNvPr>
        <xdr:cNvPicPr>
          <a:picLocks noChangeAspect="1"/>
        </xdr:cNvPicPr>
      </xdr:nvPicPr>
      <xdr:blipFill>
        <a:blip xmlns:r="http://schemas.openxmlformats.org/officeDocument/2006/relationships" r:embed="rId22"/>
        <a:stretch>
          <a:fillRect/>
        </a:stretch>
      </xdr:blipFill>
      <xdr:spPr>
        <a:xfrm>
          <a:off x="4911090" y="10220325"/>
          <a:ext cx="3482340" cy="2415540"/>
        </a:xfrm>
        <a:prstGeom prst="rect">
          <a:avLst/>
        </a:prstGeom>
      </xdr:spPr>
    </xdr:pic>
    <xdr:clientData/>
  </xdr:twoCellAnchor>
  <xdr:twoCellAnchor editAs="oneCell">
    <xdr:from>
      <xdr:col>0</xdr:col>
      <xdr:colOff>323850</xdr:colOff>
      <xdr:row>69</xdr:row>
      <xdr:rowOff>47625</xdr:rowOff>
    </xdr:from>
    <xdr:to>
      <xdr:col>4</xdr:col>
      <xdr:colOff>636270</xdr:colOff>
      <xdr:row>82</xdr:row>
      <xdr:rowOff>93345</xdr:rowOff>
    </xdr:to>
    <xdr:pic>
      <xdr:nvPicPr>
        <xdr:cNvPr id="24" name="Imagen 23">
          <a:extLst>
            <a:ext uri="{FF2B5EF4-FFF2-40B4-BE49-F238E27FC236}">
              <a16:creationId xmlns:a16="http://schemas.microsoft.com/office/drawing/2014/main" id="{0C682761-D2A4-4468-A0CF-F925C6828208}"/>
            </a:ext>
          </a:extLst>
        </xdr:cNvPr>
        <xdr:cNvPicPr>
          <a:picLocks noChangeAspect="1"/>
        </xdr:cNvPicPr>
      </xdr:nvPicPr>
      <xdr:blipFill>
        <a:blip xmlns:r="http://schemas.openxmlformats.org/officeDocument/2006/relationships" r:embed="rId23"/>
        <a:stretch>
          <a:fillRect/>
        </a:stretch>
      </xdr:blipFill>
      <xdr:spPr>
        <a:xfrm>
          <a:off x="323850" y="13161645"/>
          <a:ext cx="3482340" cy="2423160"/>
        </a:xfrm>
        <a:prstGeom prst="rect">
          <a:avLst/>
        </a:prstGeom>
      </xdr:spPr>
    </xdr:pic>
    <xdr:clientData/>
  </xdr:twoCellAnchor>
  <xdr:twoCellAnchor editAs="oneCell">
    <xdr:from>
      <xdr:col>6</xdr:col>
      <xdr:colOff>466725</xdr:colOff>
      <xdr:row>69</xdr:row>
      <xdr:rowOff>57150</xdr:rowOff>
    </xdr:from>
    <xdr:to>
      <xdr:col>10</xdr:col>
      <xdr:colOff>207645</xdr:colOff>
      <xdr:row>82</xdr:row>
      <xdr:rowOff>102870</xdr:rowOff>
    </xdr:to>
    <xdr:pic>
      <xdr:nvPicPr>
        <xdr:cNvPr id="25" name="Imagen 24">
          <a:extLst>
            <a:ext uri="{FF2B5EF4-FFF2-40B4-BE49-F238E27FC236}">
              <a16:creationId xmlns:a16="http://schemas.microsoft.com/office/drawing/2014/main" id="{E5DC4D91-7AFA-4541-BAB6-6254DAA8522D}"/>
            </a:ext>
          </a:extLst>
        </xdr:cNvPr>
        <xdr:cNvPicPr>
          <a:picLocks noChangeAspect="1"/>
        </xdr:cNvPicPr>
      </xdr:nvPicPr>
      <xdr:blipFill>
        <a:blip xmlns:r="http://schemas.openxmlformats.org/officeDocument/2006/relationships" r:embed="rId24"/>
        <a:stretch>
          <a:fillRect/>
        </a:stretch>
      </xdr:blipFill>
      <xdr:spPr>
        <a:xfrm>
          <a:off x="4939665" y="13171170"/>
          <a:ext cx="3489960" cy="2423160"/>
        </a:xfrm>
        <a:prstGeom prst="rect">
          <a:avLst/>
        </a:prstGeom>
      </xdr:spPr>
    </xdr:pic>
    <xdr:clientData/>
  </xdr:twoCellAnchor>
  <xdr:twoCellAnchor editAs="oneCell">
    <xdr:from>
      <xdr:col>0</xdr:col>
      <xdr:colOff>285750</xdr:colOff>
      <xdr:row>85</xdr:row>
      <xdr:rowOff>57150</xdr:rowOff>
    </xdr:from>
    <xdr:to>
      <xdr:col>4</xdr:col>
      <xdr:colOff>598170</xdr:colOff>
      <xdr:row>98</xdr:row>
      <xdr:rowOff>95250</xdr:rowOff>
    </xdr:to>
    <xdr:pic>
      <xdr:nvPicPr>
        <xdr:cNvPr id="26" name="Imagen 25">
          <a:extLst>
            <a:ext uri="{FF2B5EF4-FFF2-40B4-BE49-F238E27FC236}">
              <a16:creationId xmlns:a16="http://schemas.microsoft.com/office/drawing/2014/main" id="{A2209049-73A9-4242-82D9-BA99D9B8643A}"/>
            </a:ext>
          </a:extLst>
        </xdr:cNvPr>
        <xdr:cNvPicPr>
          <a:picLocks noChangeAspect="1"/>
        </xdr:cNvPicPr>
      </xdr:nvPicPr>
      <xdr:blipFill>
        <a:blip xmlns:r="http://schemas.openxmlformats.org/officeDocument/2006/relationships" r:embed="rId25"/>
        <a:stretch>
          <a:fillRect/>
        </a:stretch>
      </xdr:blipFill>
      <xdr:spPr>
        <a:xfrm>
          <a:off x="285750" y="16112490"/>
          <a:ext cx="3482340" cy="2415540"/>
        </a:xfrm>
        <a:prstGeom prst="rect">
          <a:avLst/>
        </a:prstGeom>
      </xdr:spPr>
    </xdr:pic>
    <xdr:clientData/>
  </xdr:twoCellAnchor>
  <xdr:twoCellAnchor editAs="oneCell">
    <xdr:from>
      <xdr:col>7</xdr:col>
      <xdr:colOff>180975</xdr:colOff>
      <xdr:row>85</xdr:row>
      <xdr:rowOff>28581</xdr:rowOff>
    </xdr:from>
    <xdr:to>
      <xdr:col>9</xdr:col>
      <xdr:colOff>83503</xdr:colOff>
      <xdr:row>98</xdr:row>
      <xdr:rowOff>142879</xdr:rowOff>
    </xdr:to>
    <xdr:pic>
      <xdr:nvPicPr>
        <xdr:cNvPr id="27" name="Imagen 26" descr="E:\DCIM\145___06\IMG_2161.JPG">
          <a:extLst>
            <a:ext uri="{FF2B5EF4-FFF2-40B4-BE49-F238E27FC236}">
              <a16:creationId xmlns:a16="http://schemas.microsoft.com/office/drawing/2014/main" id="{6BB200E3-2C4B-4ABF-8DB7-85E36654F1C4}"/>
            </a:ext>
          </a:extLst>
        </xdr:cNvPr>
        <xdr:cNvPicPr/>
      </xdr:nvPicPr>
      <xdr:blipFill>
        <a:blip xmlns:r="http://schemas.openxmlformats.org/officeDocument/2006/relationships" r:embed="rId26" cstate="print">
          <a:extLst>
            <a:ext uri="{28A0092B-C50C-407E-A947-70E740481C1C}">
              <a14:useLocalDpi xmlns:a14="http://schemas.microsoft.com/office/drawing/2010/main"/>
            </a:ext>
          </a:extLst>
        </a:blip>
        <a:srcRect/>
        <a:stretch>
          <a:fillRect/>
        </a:stretch>
      </xdr:blipFill>
      <xdr:spPr bwMode="auto">
        <a:xfrm rot="5400000">
          <a:off x="5233830" y="16296486"/>
          <a:ext cx="2491738" cy="2066608"/>
        </a:xfrm>
        <a:prstGeom prst="rect">
          <a:avLst/>
        </a:prstGeom>
        <a:noFill/>
        <a:ln>
          <a:noFill/>
        </a:ln>
      </xdr:spPr>
    </xdr:pic>
    <xdr:clientData/>
  </xdr:twoCellAnchor>
  <xdr:twoCellAnchor editAs="oneCell">
    <xdr:from>
      <xdr:col>1</xdr:col>
      <xdr:colOff>200025</xdr:colOff>
      <xdr:row>101</xdr:row>
      <xdr:rowOff>19050</xdr:rowOff>
    </xdr:from>
    <xdr:to>
      <xdr:col>3</xdr:col>
      <xdr:colOff>626745</xdr:colOff>
      <xdr:row>114</xdr:row>
      <xdr:rowOff>163830</xdr:rowOff>
    </xdr:to>
    <xdr:pic>
      <xdr:nvPicPr>
        <xdr:cNvPr id="28" name="Imagen 27">
          <a:extLst>
            <a:ext uri="{FF2B5EF4-FFF2-40B4-BE49-F238E27FC236}">
              <a16:creationId xmlns:a16="http://schemas.microsoft.com/office/drawing/2014/main" id="{765B9A04-547E-4864-93E8-6AE2D77B9FCC}"/>
            </a:ext>
          </a:extLst>
        </xdr:cNvPr>
        <xdr:cNvPicPr>
          <a:picLocks noChangeAspect="1"/>
        </xdr:cNvPicPr>
      </xdr:nvPicPr>
      <xdr:blipFill>
        <a:blip xmlns:r="http://schemas.openxmlformats.org/officeDocument/2006/relationships" r:embed="rId27"/>
        <a:stretch>
          <a:fillRect/>
        </a:stretch>
      </xdr:blipFill>
      <xdr:spPr>
        <a:xfrm>
          <a:off x="992505" y="19015710"/>
          <a:ext cx="2011680" cy="2522220"/>
        </a:xfrm>
        <a:prstGeom prst="rect">
          <a:avLst/>
        </a:prstGeom>
      </xdr:spPr>
    </xdr:pic>
    <xdr:clientData/>
  </xdr:twoCellAnchor>
  <xdr:twoCellAnchor editAs="oneCell">
    <xdr:from>
      <xdr:col>6</xdr:col>
      <xdr:colOff>371475</xdr:colOff>
      <xdr:row>101</xdr:row>
      <xdr:rowOff>47625</xdr:rowOff>
    </xdr:from>
    <xdr:to>
      <xdr:col>10</xdr:col>
      <xdr:colOff>112395</xdr:colOff>
      <xdr:row>114</xdr:row>
      <xdr:rowOff>93345</xdr:rowOff>
    </xdr:to>
    <xdr:pic>
      <xdr:nvPicPr>
        <xdr:cNvPr id="29" name="Imagen 28">
          <a:extLst>
            <a:ext uri="{FF2B5EF4-FFF2-40B4-BE49-F238E27FC236}">
              <a16:creationId xmlns:a16="http://schemas.microsoft.com/office/drawing/2014/main" id="{747B9273-76AA-415E-BF92-BB7EDCD53D22}"/>
            </a:ext>
          </a:extLst>
        </xdr:cNvPr>
        <xdr:cNvPicPr>
          <a:picLocks noChangeAspect="1"/>
        </xdr:cNvPicPr>
      </xdr:nvPicPr>
      <xdr:blipFill>
        <a:blip xmlns:r="http://schemas.openxmlformats.org/officeDocument/2006/relationships" r:embed="rId28"/>
        <a:stretch>
          <a:fillRect/>
        </a:stretch>
      </xdr:blipFill>
      <xdr:spPr>
        <a:xfrm>
          <a:off x="4844415" y="19044285"/>
          <a:ext cx="3489960" cy="2423160"/>
        </a:xfrm>
        <a:prstGeom prst="rect">
          <a:avLst/>
        </a:prstGeom>
      </xdr:spPr>
    </xdr:pic>
    <xdr:clientData/>
  </xdr:twoCellAnchor>
  <xdr:twoCellAnchor editAs="oneCell">
    <xdr:from>
      <xdr:col>6</xdr:col>
      <xdr:colOff>342900</xdr:colOff>
      <xdr:row>117</xdr:row>
      <xdr:rowOff>66675</xdr:rowOff>
    </xdr:from>
    <xdr:to>
      <xdr:col>10</xdr:col>
      <xdr:colOff>83820</xdr:colOff>
      <xdr:row>130</xdr:row>
      <xdr:rowOff>104775</xdr:rowOff>
    </xdr:to>
    <xdr:pic>
      <xdr:nvPicPr>
        <xdr:cNvPr id="30" name="Imagen 29">
          <a:extLst>
            <a:ext uri="{FF2B5EF4-FFF2-40B4-BE49-F238E27FC236}">
              <a16:creationId xmlns:a16="http://schemas.microsoft.com/office/drawing/2014/main" id="{A961568D-69AF-43AA-A05C-9720DFBDF3BD}"/>
            </a:ext>
          </a:extLst>
        </xdr:cNvPr>
        <xdr:cNvPicPr>
          <a:picLocks noChangeAspect="1"/>
        </xdr:cNvPicPr>
      </xdr:nvPicPr>
      <xdr:blipFill>
        <a:blip xmlns:r="http://schemas.openxmlformats.org/officeDocument/2006/relationships" r:embed="rId29"/>
        <a:stretch>
          <a:fillRect/>
        </a:stretch>
      </xdr:blipFill>
      <xdr:spPr>
        <a:xfrm>
          <a:off x="4815840" y="22004655"/>
          <a:ext cx="3489960" cy="2415540"/>
        </a:xfrm>
        <a:prstGeom prst="rect">
          <a:avLst/>
        </a:prstGeom>
      </xdr:spPr>
    </xdr:pic>
    <xdr:clientData/>
  </xdr:twoCellAnchor>
  <xdr:twoCellAnchor editAs="oneCell">
    <xdr:from>
      <xdr:col>0</xdr:col>
      <xdr:colOff>342900</xdr:colOff>
      <xdr:row>117</xdr:row>
      <xdr:rowOff>76200</xdr:rowOff>
    </xdr:from>
    <xdr:to>
      <xdr:col>4</xdr:col>
      <xdr:colOff>655320</xdr:colOff>
      <xdr:row>130</xdr:row>
      <xdr:rowOff>121920</xdr:rowOff>
    </xdr:to>
    <xdr:pic>
      <xdr:nvPicPr>
        <xdr:cNvPr id="31" name="Imagen 30">
          <a:extLst>
            <a:ext uri="{FF2B5EF4-FFF2-40B4-BE49-F238E27FC236}">
              <a16:creationId xmlns:a16="http://schemas.microsoft.com/office/drawing/2014/main" id="{B38B17BA-0ADF-4959-BB01-5DE59D7A7629}"/>
            </a:ext>
          </a:extLst>
        </xdr:cNvPr>
        <xdr:cNvPicPr>
          <a:picLocks noChangeAspect="1"/>
        </xdr:cNvPicPr>
      </xdr:nvPicPr>
      <xdr:blipFill>
        <a:blip xmlns:r="http://schemas.openxmlformats.org/officeDocument/2006/relationships" r:embed="rId30"/>
        <a:stretch>
          <a:fillRect/>
        </a:stretch>
      </xdr:blipFill>
      <xdr:spPr>
        <a:xfrm>
          <a:off x="342900" y="22014180"/>
          <a:ext cx="3482340" cy="2423160"/>
        </a:xfrm>
        <a:prstGeom prst="rect">
          <a:avLst/>
        </a:prstGeom>
      </xdr:spPr>
    </xdr:pic>
    <xdr:clientData/>
  </xdr:twoCellAnchor>
  <xdr:twoCellAnchor editAs="oneCell">
    <xdr:from>
      <xdr:col>0</xdr:col>
      <xdr:colOff>371475</xdr:colOff>
      <xdr:row>133</xdr:row>
      <xdr:rowOff>57150</xdr:rowOff>
    </xdr:from>
    <xdr:to>
      <xdr:col>4</xdr:col>
      <xdr:colOff>676275</xdr:colOff>
      <xdr:row>146</xdr:row>
      <xdr:rowOff>95250</xdr:rowOff>
    </xdr:to>
    <xdr:pic>
      <xdr:nvPicPr>
        <xdr:cNvPr id="32" name="Imagen 31">
          <a:extLst>
            <a:ext uri="{FF2B5EF4-FFF2-40B4-BE49-F238E27FC236}">
              <a16:creationId xmlns:a16="http://schemas.microsoft.com/office/drawing/2014/main" id="{64F57358-A173-441A-8948-00CD5E0943AF}"/>
            </a:ext>
          </a:extLst>
        </xdr:cNvPr>
        <xdr:cNvPicPr>
          <a:picLocks noChangeAspect="1"/>
        </xdr:cNvPicPr>
      </xdr:nvPicPr>
      <xdr:blipFill>
        <a:blip xmlns:r="http://schemas.openxmlformats.org/officeDocument/2006/relationships" r:embed="rId31"/>
        <a:stretch>
          <a:fillRect/>
        </a:stretch>
      </xdr:blipFill>
      <xdr:spPr>
        <a:xfrm>
          <a:off x="371475" y="24936450"/>
          <a:ext cx="3474720" cy="2415540"/>
        </a:xfrm>
        <a:prstGeom prst="rect">
          <a:avLst/>
        </a:prstGeom>
      </xdr:spPr>
    </xdr:pic>
    <xdr:clientData/>
  </xdr:twoCellAnchor>
  <xdr:twoCellAnchor editAs="oneCell">
    <xdr:from>
      <xdr:col>6</xdr:col>
      <xdr:colOff>352425</xdr:colOff>
      <xdr:row>133</xdr:row>
      <xdr:rowOff>95250</xdr:rowOff>
    </xdr:from>
    <xdr:to>
      <xdr:col>10</xdr:col>
      <xdr:colOff>85725</xdr:colOff>
      <xdr:row>146</xdr:row>
      <xdr:rowOff>133350</xdr:rowOff>
    </xdr:to>
    <xdr:pic>
      <xdr:nvPicPr>
        <xdr:cNvPr id="33" name="Imagen 32">
          <a:extLst>
            <a:ext uri="{FF2B5EF4-FFF2-40B4-BE49-F238E27FC236}">
              <a16:creationId xmlns:a16="http://schemas.microsoft.com/office/drawing/2014/main" id="{62D6BBF3-2EB1-4617-9FA2-74040CD8F6A3}"/>
            </a:ext>
          </a:extLst>
        </xdr:cNvPr>
        <xdr:cNvPicPr>
          <a:picLocks noChangeAspect="1"/>
        </xdr:cNvPicPr>
      </xdr:nvPicPr>
      <xdr:blipFill>
        <a:blip xmlns:r="http://schemas.openxmlformats.org/officeDocument/2006/relationships" r:embed="rId32"/>
        <a:stretch>
          <a:fillRect/>
        </a:stretch>
      </xdr:blipFill>
      <xdr:spPr>
        <a:xfrm>
          <a:off x="4825365" y="24974550"/>
          <a:ext cx="3482340" cy="2415540"/>
        </a:xfrm>
        <a:prstGeom prst="rect">
          <a:avLst/>
        </a:prstGeom>
      </xdr:spPr>
    </xdr:pic>
    <xdr:clientData/>
  </xdr:twoCellAnchor>
  <xdr:twoCellAnchor editAs="oneCell">
    <xdr:from>
      <xdr:col>0</xdr:col>
      <xdr:colOff>381000</xdr:colOff>
      <xdr:row>149</xdr:row>
      <xdr:rowOff>47625</xdr:rowOff>
    </xdr:from>
    <xdr:to>
      <xdr:col>4</xdr:col>
      <xdr:colOff>685800</xdr:colOff>
      <xdr:row>162</xdr:row>
      <xdr:rowOff>85725</xdr:rowOff>
    </xdr:to>
    <xdr:pic>
      <xdr:nvPicPr>
        <xdr:cNvPr id="34" name="Imagen 33">
          <a:extLst>
            <a:ext uri="{FF2B5EF4-FFF2-40B4-BE49-F238E27FC236}">
              <a16:creationId xmlns:a16="http://schemas.microsoft.com/office/drawing/2014/main" id="{3D7CBBA0-BEBB-4D29-9B22-249F984DCBF8}"/>
            </a:ext>
          </a:extLst>
        </xdr:cNvPr>
        <xdr:cNvPicPr>
          <a:picLocks noChangeAspect="1"/>
        </xdr:cNvPicPr>
      </xdr:nvPicPr>
      <xdr:blipFill>
        <a:blip xmlns:r="http://schemas.openxmlformats.org/officeDocument/2006/relationships" r:embed="rId33"/>
        <a:stretch>
          <a:fillRect/>
        </a:stretch>
      </xdr:blipFill>
      <xdr:spPr>
        <a:xfrm>
          <a:off x="381000" y="27868245"/>
          <a:ext cx="3474720" cy="2415540"/>
        </a:xfrm>
        <a:prstGeom prst="rect">
          <a:avLst/>
        </a:prstGeom>
      </xdr:spPr>
    </xdr:pic>
    <xdr:clientData/>
  </xdr:twoCellAnchor>
  <xdr:twoCellAnchor editAs="oneCell">
    <xdr:from>
      <xdr:col>6</xdr:col>
      <xdr:colOff>352425</xdr:colOff>
      <xdr:row>149</xdr:row>
      <xdr:rowOff>66675</xdr:rowOff>
    </xdr:from>
    <xdr:to>
      <xdr:col>10</xdr:col>
      <xdr:colOff>93345</xdr:colOff>
      <xdr:row>162</xdr:row>
      <xdr:rowOff>112395</xdr:rowOff>
    </xdr:to>
    <xdr:pic>
      <xdr:nvPicPr>
        <xdr:cNvPr id="35" name="Imagen 34">
          <a:extLst>
            <a:ext uri="{FF2B5EF4-FFF2-40B4-BE49-F238E27FC236}">
              <a16:creationId xmlns:a16="http://schemas.microsoft.com/office/drawing/2014/main" id="{B897546F-BF34-4CD2-ACBC-AED2E0AD06A5}"/>
            </a:ext>
          </a:extLst>
        </xdr:cNvPr>
        <xdr:cNvPicPr>
          <a:picLocks noChangeAspect="1"/>
        </xdr:cNvPicPr>
      </xdr:nvPicPr>
      <xdr:blipFill>
        <a:blip xmlns:r="http://schemas.openxmlformats.org/officeDocument/2006/relationships" r:embed="rId34"/>
        <a:stretch>
          <a:fillRect/>
        </a:stretch>
      </xdr:blipFill>
      <xdr:spPr>
        <a:xfrm>
          <a:off x="4825365" y="27887295"/>
          <a:ext cx="3489960" cy="2423160"/>
        </a:xfrm>
        <a:prstGeom prst="rect">
          <a:avLst/>
        </a:prstGeom>
      </xdr:spPr>
    </xdr:pic>
    <xdr:clientData/>
  </xdr:twoCellAnchor>
  <xdr:twoCellAnchor editAs="oneCell">
    <xdr:from>
      <xdr:col>0</xdr:col>
      <xdr:colOff>219075</xdr:colOff>
      <xdr:row>165</xdr:row>
      <xdr:rowOff>47625</xdr:rowOff>
    </xdr:from>
    <xdr:to>
      <xdr:col>4</xdr:col>
      <xdr:colOff>531495</xdr:colOff>
      <xdr:row>178</xdr:row>
      <xdr:rowOff>85725</xdr:rowOff>
    </xdr:to>
    <xdr:pic>
      <xdr:nvPicPr>
        <xdr:cNvPr id="36" name="Imagen 35">
          <a:extLst>
            <a:ext uri="{FF2B5EF4-FFF2-40B4-BE49-F238E27FC236}">
              <a16:creationId xmlns:a16="http://schemas.microsoft.com/office/drawing/2014/main" id="{BAA9B48A-E3C6-4490-850D-8329A3041CBB}"/>
            </a:ext>
          </a:extLst>
        </xdr:cNvPr>
        <xdr:cNvPicPr>
          <a:picLocks noChangeAspect="1"/>
        </xdr:cNvPicPr>
      </xdr:nvPicPr>
      <xdr:blipFill>
        <a:blip xmlns:r="http://schemas.openxmlformats.org/officeDocument/2006/relationships" r:embed="rId35"/>
        <a:stretch>
          <a:fillRect/>
        </a:stretch>
      </xdr:blipFill>
      <xdr:spPr>
        <a:xfrm>
          <a:off x="219075" y="30809565"/>
          <a:ext cx="3482340" cy="2415540"/>
        </a:xfrm>
        <a:prstGeom prst="rect">
          <a:avLst/>
        </a:prstGeom>
      </xdr:spPr>
    </xdr:pic>
    <xdr:clientData/>
  </xdr:twoCellAnchor>
  <xdr:twoCellAnchor editAs="oneCell">
    <xdr:from>
      <xdr:col>6</xdr:col>
      <xdr:colOff>352425</xdr:colOff>
      <xdr:row>165</xdr:row>
      <xdr:rowOff>28575</xdr:rowOff>
    </xdr:from>
    <xdr:to>
      <xdr:col>10</xdr:col>
      <xdr:colOff>85725</xdr:colOff>
      <xdr:row>178</xdr:row>
      <xdr:rowOff>66675</xdr:rowOff>
    </xdr:to>
    <xdr:pic>
      <xdr:nvPicPr>
        <xdr:cNvPr id="37" name="Imagen 36">
          <a:extLst>
            <a:ext uri="{FF2B5EF4-FFF2-40B4-BE49-F238E27FC236}">
              <a16:creationId xmlns:a16="http://schemas.microsoft.com/office/drawing/2014/main" id="{AF77453E-BE78-472B-9BE0-95A2A4DC01B1}"/>
            </a:ext>
          </a:extLst>
        </xdr:cNvPr>
        <xdr:cNvPicPr>
          <a:picLocks noChangeAspect="1"/>
        </xdr:cNvPicPr>
      </xdr:nvPicPr>
      <xdr:blipFill>
        <a:blip xmlns:r="http://schemas.openxmlformats.org/officeDocument/2006/relationships" r:embed="rId36"/>
        <a:stretch>
          <a:fillRect/>
        </a:stretch>
      </xdr:blipFill>
      <xdr:spPr>
        <a:xfrm>
          <a:off x="4825365" y="30790515"/>
          <a:ext cx="3482340" cy="2415540"/>
        </a:xfrm>
        <a:prstGeom prst="rect">
          <a:avLst/>
        </a:prstGeom>
      </xdr:spPr>
    </xdr:pic>
    <xdr:clientData/>
  </xdr:twoCellAnchor>
  <xdr:twoCellAnchor editAs="oneCell">
    <xdr:from>
      <xdr:col>0</xdr:col>
      <xdr:colOff>390525</xdr:colOff>
      <xdr:row>181</xdr:row>
      <xdr:rowOff>9525</xdr:rowOff>
    </xdr:from>
    <xdr:to>
      <xdr:col>4</xdr:col>
      <xdr:colOff>702945</xdr:colOff>
      <xdr:row>194</xdr:row>
      <xdr:rowOff>55245</xdr:rowOff>
    </xdr:to>
    <xdr:pic>
      <xdr:nvPicPr>
        <xdr:cNvPr id="38" name="Imagen 37">
          <a:extLst>
            <a:ext uri="{FF2B5EF4-FFF2-40B4-BE49-F238E27FC236}">
              <a16:creationId xmlns:a16="http://schemas.microsoft.com/office/drawing/2014/main" id="{72DCFA2F-D0DA-4EE0-B3AC-94CD8EFCA5C1}"/>
            </a:ext>
          </a:extLst>
        </xdr:cNvPr>
        <xdr:cNvPicPr>
          <a:picLocks noChangeAspect="1"/>
        </xdr:cNvPicPr>
      </xdr:nvPicPr>
      <xdr:blipFill>
        <a:blip xmlns:r="http://schemas.openxmlformats.org/officeDocument/2006/relationships" r:embed="rId37"/>
        <a:stretch>
          <a:fillRect/>
        </a:stretch>
      </xdr:blipFill>
      <xdr:spPr>
        <a:xfrm>
          <a:off x="390525" y="33712785"/>
          <a:ext cx="3482340" cy="2423160"/>
        </a:xfrm>
        <a:prstGeom prst="rect">
          <a:avLst/>
        </a:prstGeom>
      </xdr:spPr>
    </xdr:pic>
    <xdr:clientData/>
  </xdr:twoCellAnchor>
  <xdr:twoCellAnchor editAs="oneCell">
    <xdr:from>
      <xdr:col>6</xdr:col>
      <xdr:colOff>409575</xdr:colOff>
      <xdr:row>181</xdr:row>
      <xdr:rowOff>85725</xdr:rowOff>
    </xdr:from>
    <xdr:to>
      <xdr:col>10</xdr:col>
      <xdr:colOff>142875</xdr:colOff>
      <xdr:row>194</xdr:row>
      <xdr:rowOff>123825</xdr:rowOff>
    </xdr:to>
    <xdr:pic>
      <xdr:nvPicPr>
        <xdr:cNvPr id="39" name="Imagen 38">
          <a:extLst>
            <a:ext uri="{FF2B5EF4-FFF2-40B4-BE49-F238E27FC236}">
              <a16:creationId xmlns:a16="http://schemas.microsoft.com/office/drawing/2014/main" id="{6EEB207C-51DC-4335-91B0-17D4109B0F96}"/>
            </a:ext>
          </a:extLst>
        </xdr:cNvPr>
        <xdr:cNvPicPr>
          <a:picLocks noChangeAspect="1"/>
        </xdr:cNvPicPr>
      </xdr:nvPicPr>
      <xdr:blipFill>
        <a:blip xmlns:r="http://schemas.openxmlformats.org/officeDocument/2006/relationships" r:embed="rId38"/>
        <a:stretch>
          <a:fillRect/>
        </a:stretch>
      </xdr:blipFill>
      <xdr:spPr>
        <a:xfrm>
          <a:off x="4882515" y="33788985"/>
          <a:ext cx="3482340" cy="2415540"/>
        </a:xfrm>
        <a:prstGeom prst="rect">
          <a:avLst/>
        </a:prstGeom>
      </xdr:spPr>
    </xdr:pic>
    <xdr:clientData/>
  </xdr:twoCellAnchor>
  <xdr:twoCellAnchor editAs="oneCell">
    <xdr:from>
      <xdr:col>0</xdr:col>
      <xdr:colOff>400050</xdr:colOff>
      <xdr:row>197</xdr:row>
      <xdr:rowOff>85725</xdr:rowOff>
    </xdr:from>
    <xdr:to>
      <xdr:col>4</xdr:col>
      <xdr:colOff>704850</xdr:colOff>
      <xdr:row>210</xdr:row>
      <xdr:rowOff>123825</xdr:rowOff>
    </xdr:to>
    <xdr:pic>
      <xdr:nvPicPr>
        <xdr:cNvPr id="40" name="Imagen 39">
          <a:extLst>
            <a:ext uri="{FF2B5EF4-FFF2-40B4-BE49-F238E27FC236}">
              <a16:creationId xmlns:a16="http://schemas.microsoft.com/office/drawing/2014/main" id="{000F964B-61B1-46BE-9165-33907C292D04}"/>
            </a:ext>
          </a:extLst>
        </xdr:cNvPr>
        <xdr:cNvPicPr>
          <a:picLocks noChangeAspect="1"/>
        </xdr:cNvPicPr>
      </xdr:nvPicPr>
      <xdr:blipFill>
        <a:blip xmlns:r="http://schemas.openxmlformats.org/officeDocument/2006/relationships" r:embed="rId39"/>
        <a:stretch>
          <a:fillRect/>
        </a:stretch>
      </xdr:blipFill>
      <xdr:spPr>
        <a:xfrm>
          <a:off x="400050" y="36730305"/>
          <a:ext cx="3474720" cy="2415540"/>
        </a:xfrm>
        <a:prstGeom prst="rect">
          <a:avLst/>
        </a:prstGeom>
      </xdr:spPr>
    </xdr:pic>
    <xdr:clientData/>
  </xdr:twoCellAnchor>
  <xdr:twoCellAnchor editAs="oneCell">
    <xdr:from>
      <xdr:col>6</xdr:col>
      <xdr:colOff>390525</xdr:colOff>
      <xdr:row>197</xdr:row>
      <xdr:rowOff>47625</xdr:rowOff>
    </xdr:from>
    <xdr:to>
      <xdr:col>10</xdr:col>
      <xdr:colOff>131445</xdr:colOff>
      <xdr:row>210</xdr:row>
      <xdr:rowOff>93345</xdr:rowOff>
    </xdr:to>
    <xdr:pic>
      <xdr:nvPicPr>
        <xdr:cNvPr id="41" name="Imagen 40">
          <a:extLst>
            <a:ext uri="{FF2B5EF4-FFF2-40B4-BE49-F238E27FC236}">
              <a16:creationId xmlns:a16="http://schemas.microsoft.com/office/drawing/2014/main" id="{B81E5668-5646-42CE-B162-384500EA76DC}"/>
            </a:ext>
          </a:extLst>
        </xdr:cNvPr>
        <xdr:cNvPicPr>
          <a:picLocks noChangeAspect="1"/>
        </xdr:cNvPicPr>
      </xdr:nvPicPr>
      <xdr:blipFill>
        <a:blip xmlns:r="http://schemas.openxmlformats.org/officeDocument/2006/relationships" r:embed="rId40"/>
        <a:stretch>
          <a:fillRect/>
        </a:stretch>
      </xdr:blipFill>
      <xdr:spPr>
        <a:xfrm>
          <a:off x="4863465" y="36692205"/>
          <a:ext cx="3489960" cy="2423160"/>
        </a:xfrm>
        <a:prstGeom prst="rect">
          <a:avLst/>
        </a:prstGeom>
      </xdr:spPr>
    </xdr:pic>
    <xdr:clientData/>
  </xdr:twoCellAnchor>
  <xdr:twoCellAnchor editAs="oneCell">
    <xdr:from>
      <xdr:col>0</xdr:col>
      <xdr:colOff>352425</xdr:colOff>
      <xdr:row>213</xdr:row>
      <xdr:rowOff>76200</xdr:rowOff>
    </xdr:from>
    <xdr:to>
      <xdr:col>4</xdr:col>
      <xdr:colOff>657225</xdr:colOff>
      <xdr:row>226</xdr:row>
      <xdr:rowOff>114300</xdr:rowOff>
    </xdr:to>
    <xdr:pic>
      <xdr:nvPicPr>
        <xdr:cNvPr id="42" name="Imagen 41">
          <a:extLst>
            <a:ext uri="{FF2B5EF4-FFF2-40B4-BE49-F238E27FC236}">
              <a16:creationId xmlns:a16="http://schemas.microsoft.com/office/drawing/2014/main" id="{3E8ECA47-C704-4026-85A8-A8AE70036A33}"/>
            </a:ext>
          </a:extLst>
        </xdr:cNvPr>
        <xdr:cNvPicPr>
          <a:picLocks noChangeAspect="1"/>
        </xdr:cNvPicPr>
      </xdr:nvPicPr>
      <xdr:blipFill>
        <a:blip xmlns:r="http://schemas.openxmlformats.org/officeDocument/2006/relationships" r:embed="rId41"/>
        <a:stretch>
          <a:fillRect/>
        </a:stretch>
      </xdr:blipFill>
      <xdr:spPr>
        <a:xfrm>
          <a:off x="352425" y="39662100"/>
          <a:ext cx="3474720" cy="2415540"/>
        </a:xfrm>
        <a:prstGeom prst="rect">
          <a:avLst/>
        </a:prstGeom>
      </xdr:spPr>
    </xdr:pic>
    <xdr:clientData/>
  </xdr:twoCellAnchor>
  <xdr:twoCellAnchor editAs="oneCell">
    <xdr:from>
      <xdr:col>6</xdr:col>
      <xdr:colOff>457200</xdr:colOff>
      <xdr:row>213</xdr:row>
      <xdr:rowOff>76200</xdr:rowOff>
    </xdr:from>
    <xdr:to>
      <xdr:col>10</xdr:col>
      <xdr:colOff>190500</xdr:colOff>
      <xdr:row>226</xdr:row>
      <xdr:rowOff>114300</xdr:rowOff>
    </xdr:to>
    <xdr:pic>
      <xdr:nvPicPr>
        <xdr:cNvPr id="43" name="Imagen 42">
          <a:extLst>
            <a:ext uri="{FF2B5EF4-FFF2-40B4-BE49-F238E27FC236}">
              <a16:creationId xmlns:a16="http://schemas.microsoft.com/office/drawing/2014/main" id="{3EEED65F-7028-459C-A1D6-D7E99D44DFA7}"/>
            </a:ext>
          </a:extLst>
        </xdr:cNvPr>
        <xdr:cNvPicPr>
          <a:picLocks noChangeAspect="1"/>
        </xdr:cNvPicPr>
      </xdr:nvPicPr>
      <xdr:blipFill>
        <a:blip xmlns:r="http://schemas.openxmlformats.org/officeDocument/2006/relationships" r:embed="rId42"/>
        <a:stretch>
          <a:fillRect/>
        </a:stretch>
      </xdr:blipFill>
      <xdr:spPr>
        <a:xfrm>
          <a:off x="4930140" y="39662100"/>
          <a:ext cx="3482340" cy="2415540"/>
        </a:xfrm>
        <a:prstGeom prst="rect">
          <a:avLst/>
        </a:prstGeom>
      </xdr:spPr>
    </xdr:pic>
    <xdr:clientData/>
  </xdr:twoCellAnchor>
  <xdr:twoCellAnchor editAs="oneCell">
    <xdr:from>
      <xdr:col>0</xdr:col>
      <xdr:colOff>323850</xdr:colOff>
      <xdr:row>229</xdr:row>
      <xdr:rowOff>66675</xdr:rowOff>
    </xdr:from>
    <xdr:to>
      <xdr:col>4</xdr:col>
      <xdr:colOff>636270</xdr:colOff>
      <xdr:row>242</xdr:row>
      <xdr:rowOff>112395</xdr:rowOff>
    </xdr:to>
    <xdr:pic>
      <xdr:nvPicPr>
        <xdr:cNvPr id="44" name="Imagen 43">
          <a:extLst>
            <a:ext uri="{FF2B5EF4-FFF2-40B4-BE49-F238E27FC236}">
              <a16:creationId xmlns:a16="http://schemas.microsoft.com/office/drawing/2014/main" id="{C526B1AB-D3FB-429C-9A70-D88AB3B6A042}"/>
            </a:ext>
          </a:extLst>
        </xdr:cNvPr>
        <xdr:cNvPicPr>
          <a:picLocks noChangeAspect="1"/>
        </xdr:cNvPicPr>
      </xdr:nvPicPr>
      <xdr:blipFill>
        <a:blip xmlns:r="http://schemas.openxmlformats.org/officeDocument/2006/relationships" r:embed="rId43"/>
        <a:stretch>
          <a:fillRect/>
        </a:stretch>
      </xdr:blipFill>
      <xdr:spPr>
        <a:xfrm>
          <a:off x="323850" y="42593895"/>
          <a:ext cx="3482340" cy="2423160"/>
        </a:xfrm>
        <a:prstGeom prst="rect">
          <a:avLst/>
        </a:prstGeom>
      </xdr:spPr>
    </xdr:pic>
    <xdr:clientData/>
  </xdr:twoCellAnchor>
  <xdr:twoCellAnchor editAs="oneCell">
    <xdr:from>
      <xdr:col>6</xdr:col>
      <xdr:colOff>428625</xdr:colOff>
      <xdr:row>229</xdr:row>
      <xdr:rowOff>76200</xdr:rowOff>
    </xdr:from>
    <xdr:to>
      <xdr:col>10</xdr:col>
      <xdr:colOff>169545</xdr:colOff>
      <xdr:row>242</xdr:row>
      <xdr:rowOff>121920</xdr:rowOff>
    </xdr:to>
    <xdr:pic>
      <xdr:nvPicPr>
        <xdr:cNvPr id="45" name="Imagen 44">
          <a:extLst>
            <a:ext uri="{FF2B5EF4-FFF2-40B4-BE49-F238E27FC236}">
              <a16:creationId xmlns:a16="http://schemas.microsoft.com/office/drawing/2014/main" id="{5A2DE1BF-28CE-4CA3-90FC-DD8B4C8B7A5D}"/>
            </a:ext>
          </a:extLst>
        </xdr:cNvPr>
        <xdr:cNvPicPr>
          <a:picLocks noChangeAspect="1"/>
        </xdr:cNvPicPr>
      </xdr:nvPicPr>
      <xdr:blipFill>
        <a:blip xmlns:r="http://schemas.openxmlformats.org/officeDocument/2006/relationships" r:embed="rId44"/>
        <a:stretch>
          <a:fillRect/>
        </a:stretch>
      </xdr:blipFill>
      <xdr:spPr>
        <a:xfrm>
          <a:off x="4901565" y="42603420"/>
          <a:ext cx="3489960" cy="242316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10A3AA54-B5F1-43E1-A49A-446660C4B2B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56687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43AE9781-32B1-4D39-9DA0-942CFD917B8F}"/>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7</xdr:col>
      <xdr:colOff>193675</xdr:colOff>
      <xdr:row>5</xdr:row>
      <xdr:rowOff>38099</xdr:rowOff>
    </xdr:from>
    <xdr:to>
      <xdr:col>10</xdr:col>
      <xdr:colOff>444500</xdr:colOff>
      <xdr:row>18</xdr:row>
      <xdr:rowOff>76199</xdr:rowOff>
    </xdr:to>
    <xdr:pic>
      <xdr:nvPicPr>
        <xdr:cNvPr id="4" name="Imagen 3">
          <a:extLst>
            <a:ext uri="{FF2B5EF4-FFF2-40B4-BE49-F238E27FC236}">
              <a16:creationId xmlns:a16="http://schemas.microsoft.com/office/drawing/2014/main" id="{223E5793-D70C-4D20-AFF1-252B3A14C889}"/>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4148455" y="1463039"/>
          <a:ext cx="3458845" cy="2430780"/>
        </a:xfrm>
        <a:prstGeom prst="rect">
          <a:avLst/>
        </a:prstGeom>
      </xdr:spPr>
    </xdr:pic>
    <xdr:clientData/>
  </xdr:twoCellAnchor>
  <xdr:twoCellAnchor editAs="oneCell">
    <xdr:from>
      <xdr:col>7</xdr:col>
      <xdr:colOff>238124</xdr:colOff>
      <xdr:row>21</xdr:row>
      <xdr:rowOff>44053</xdr:rowOff>
    </xdr:from>
    <xdr:to>
      <xdr:col>10</xdr:col>
      <xdr:colOff>476245</xdr:colOff>
      <xdr:row>34</xdr:row>
      <xdr:rowOff>72625</xdr:rowOff>
    </xdr:to>
    <xdr:pic>
      <xdr:nvPicPr>
        <xdr:cNvPr id="5" name="Imagen 4">
          <a:extLst>
            <a:ext uri="{FF2B5EF4-FFF2-40B4-BE49-F238E27FC236}">
              <a16:creationId xmlns:a16="http://schemas.microsoft.com/office/drawing/2014/main" id="{F1E16A8F-7792-4497-A645-BC4BB60F1DB2}"/>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4192904" y="4463653"/>
          <a:ext cx="3446141" cy="2421252"/>
        </a:xfrm>
        <a:prstGeom prst="rect">
          <a:avLst/>
        </a:prstGeom>
      </xdr:spPr>
    </xdr:pic>
    <xdr:clientData/>
  </xdr:twoCellAnchor>
  <xdr:twoCellAnchor editAs="oneCell">
    <xdr:from>
      <xdr:col>1</xdr:col>
      <xdr:colOff>85725</xdr:colOff>
      <xdr:row>21</xdr:row>
      <xdr:rowOff>85724</xdr:rowOff>
    </xdr:from>
    <xdr:to>
      <xdr:col>6</xdr:col>
      <xdr:colOff>488950</xdr:colOff>
      <xdr:row>34</xdr:row>
      <xdr:rowOff>123824</xdr:rowOff>
    </xdr:to>
    <xdr:pic>
      <xdr:nvPicPr>
        <xdr:cNvPr id="6" name="Imagen 5">
          <a:extLst>
            <a:ext uri="{FF2B5EF4-FFF2-40B4-BE49-F238E27FC236}">
              <a16:creationId xmlns:a16="http://schemas.microsoft.com/office/drawing/2014/main" id="{0A3A6630-FD9B-4009-B12D-BB5C8BC925AD}"/>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337185" y="4505324"/>
          <a:ext cx="3451225" cy="2430780"/>
        </a:xfrm>
        <a:prstGeom prst="rect">
          <a:avLst/>
        </a:prstGeom>
      </xdr:spPr>
    </xdr:pic>
    <xdr:clientData/>
  </xdr:twoCellAnchor>
  <xdr:twoCellAnchor editAs="oneCell">
    <xdr:from>
      <xdr:col>1</xdr:col>
      <xdr:colOff>95250</xdr:colOff>
      <xdr:row>5</xdr:row>
      <xdr:rowOff>110727</xdr:rowOff>
    </xdr:from>
    <xdr:to>
      <xdr:col>6</xdr:col>
      <xdr:colOff>447671</xdr:colOff>
      <xdr:row>18</xdr:row>
      <xdr:rowOff>110724</xdr:rowOff>
    </xdr:to>
    <xdr:pic>
      <xdr:nvPicPr>
        <xdr:cNvPr id="7" name="Imagen 6">
          <a:extLst>
            <a:ext uri="{FF2B5EF4-FFF2-40B4-BE49-F238E27FC236}">
              <a16:creationId xmlns:a16="http://schemas.microsoft.com/office/drawing/2014/main" id="{C576BBF4-53A0-42D1-9B2F-56B7FE89BAC8}"/>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346710" y="1535667"/>
          <a:ext cx="3400421" cy="2392677"/>
        </a:xfrm>
        <a:prstGeom prst="rect">
          <a:avLst/>
        </a:prstGeom>
      </xdr:spPr>
    </xdr:pic>
    <xdr:clientData/>
  </xdr:twoCellAnchor>
  <xdr:twoCellAnchor editAs="oneCell">
    <xdr:from>
      <xdr:col>1</xdr:col>
      <xdr:colOff>61595</xdr:colOff>
      <xdr:row>37</xdr:row>
      <xdr:rowOff>75962</xdr:rowOff>
    </xdr:from>
    <xdr:to>
      <xdr:col>6</xdr:col>
      <xdr:colOff>464820</xdr:colOff>
      <xdr:row>50</xdr:row>
      <xdr:rowOff>123587</xdr:rowOff>
    </xdr:to>
    <xdr:pic>
      <xdr:nvPicPr>
        <xdr:cNvPr id="8" name="Imagen 7">
          <a:extLst>
            <a:ext uri="{FF2B5EF4-FFF2-40B4-BE49-F238E27FC236}">
              <a16:creationId xmlns:a16="http://schemas.microsoft.com/office/drawing/2014/main" id="{47DEF844-4DBB-4B0A-98D3-7B20F35BEF63}"/>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313055" y="7490222"/>
          <a:ext cx="3451225" cy="2425065"/>
        </a:xfrm>
        <a:prstGeom prst="rect">
          <a:avLst/>
        </a:prstGeom>
      </xdr:spPr>
    </xdr:pic>
    <xdr:clientData/>
  </xdr:twoCellAnchor>
  <xdr:twoCellAnchor editAs="oneCell">
    <xdr:from>
      <xdr:col>7</xdr:col>
      <xdr:colOff>209550</xdr:colOff>
      <xdr:row>37</xdr:row>
      <xdr:rowOff>53340</xdr:rowOff>
    </xdr:from>
    <xdr:to>
      <xdr:col>10</xdr:col>
      <xdr:colOff>457199</xdr:colOff>
      <xdr:row>50</xdr:row>
      <xdr:rowOff>98583</xdr:rowOff>
    </xdr:to>
    <xdr:pic>
      <xdr:nvPicPr>
        <xdr:cNvPr id="9" name="Imagen 8">
          <a:extLst>
            <a:ext uri="{FF2B5EF4-FFF2-40B4-BE49-F238E27FC236}">
              <a16:creationId xmlns:a16="http://schemas.microsoft.com/office/drawing/2014/main" id="{A0CC16A1-24FD-4084-A92B-A00E5A190EF1}"/>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4164330" y="7467600"/>
          <a:ext cx="3455669" cy="2422683"/>
        </a:xfrm>
        <a:prstGeom prst="rect">
          <a:avLst/>
        </a:prstGeom>
      </xdr:spPr>
    </xdr:pic>
    <xdr:clientData/>
  </xdr:twoCellAnchor>
  <xdr:twoCellAnchor editAs="oneCell">
    <xdr:from>
      <xdr:col>1</xdr:col>
      <xdr:colOff>104140</xdr:colOff>
      <xdr:row>53</xdr:row>
      <xdr:rowOff>109537</xdr:rowOff>
    </xdr:from>
    <xdr:to>
      <xdr:col>6</xdr:col>
      <xdr:colOff>507365</xdr:colOff>
      <xdr:row>66</xdr:row>
      <xdr:rowOff>157162</xdr:rowOff>
    </xdr:to>
    <xdr:pic>
      <xdr:nvPicPr>
        <xdr:cNvPr id="10" name="Imagen 9">
          <a:extLst>
            <a:ext uri="{FF2B5EF4-FFF2-40B4-BE49-F238E27FC236}">
              <a16:creationId xmlns:a16="http://schemas.microsoft.com/office/drawing/2014/main" id="{68286200-E5D2-4BF1-9ACA-DB3CE4FBBECB}"/>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355600" y="10472737"/>
          <a:ext cx="3451225" cy="2425065"/>
        </a:xfrm>
        <a:prstGeom prst="rect">
          <a:avLst/>
        </a:prstGeom>
      </xdr:spPr>
    </xdr:pic>
    <xdr:clientData/>
  </xdr:twoCellAnchor>
  <xdr:twoCellAnchor editAs="oneCell">
    <xdr:from>
      <xdr:col>7</xdr:col>
      <xdr:colOff>219075</xdr:colOff>
      <xdr:row>85</xdr:row>
      <xdr:rowOff>55246</xdr:rowOff>
    </xdr:from>
    <xdr:to>
      <xdr:col>10</xdr:col>
      <xdr:colOff>469900</xdr:colOff>
      <xdr:row>98</xdr:row>
      <xdr:rowOff>102871</xdr:rowOff>
    </xdr:to>
    <xdr:pic>
      <xdr:nvPicPr>
        <xdr:cNvPr id="11" name="Imagen 10">
          <a:extLst>
            <a:ext uri="{FF2B5EF4-FFF2-40B4-BE49-F238E27FC236}">
              <a16:creationId xmlns:a16="http://schemas.microsoft.com/office/drawing/2014/main" id="{72E3C556-5CEA-4B82-A889-555A3048BE4F}"/>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4173855" y="16308706"/>
          <a:ext cx="3458845" cy="2425065"/>
        </a:xfrm>
        <a:prstGeom prst="rect">
          <a:avLst/>
        </a:prstGeom>
      </xdr:spPr>
    </xdr:pic>
    <xdr:clientData/>
  </xdr:twoCellAnchor>
  <xdr:twoCellAnchor editAs="oneCell">
    <xdr:from>
      <xdr:col>7</xdr:col>
      <xdr:colOff>200025</xdr:colOff>
      <xdr:row>69</xdr:row>
      <xdr:rowOff>45483</xdr:rowOff>
    </xdr:from>
    <xdr:to>
      <xdr:col>10</xdr:col>
      <xdr:colOff>411478</xdr:colOff>
      <xdr:row>82</xdr:row>
      <xdr:rowOff>63579</xdr:rowOff>
    </xdr:to>
    <xdr:pic>
      <xdr:nvPicPr>
        <xdr:cNvPr id="12" name="Imagen 11">
          <a:extLst>
            <a:ext uri="{FF2B5EF4-FFF2-40B4-BE49-F238E27FC236}">
              <a16:creationId xmlns:a16="http://schemas.microsoft.com/office/drawing/2014/main" id="{33846BD8-8437-467B-BDB9-343D3CB346EF}"/>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4154805" y="13357623"/>
          <a:ext cx="3419473" cy="2395536"/>
        </a:xfrm>
        <a:prstGeom prst="rect">
          <a:avLst/>
        </a:prstGeom>
      </xdr:spPr>
    </xdr:pic>
    <xdr:clientData/>
  </xdr:twoCellAnchor>
  <xdr:twoCellAnchor editAs="oneCell">
    <xdr:from>
      <xdr:col>1</xdr:col>
      <xdr:colOff>87630</xdr:colOff>
      <xdr:row>69</xdr:row>
      <xdr:rowOff>107632</xdr:rowOff>
    </xdr:from>
    <xdr:to>
      <xdr:col>6</xdr:col>
      <xdr:colOff>490855</xdr:colOff>
      <xdr:row>82</xdr:row>
      <xdr:rowOff>155257</xdr:rowOff>
    </xdr:to>
    <xdr:pic>
      <xdr:nvPicPr>
        <xdr:cNvPr id="13" name="Imagen 12">
          <a:extLst>
            <a:ext uri="{FF2B5EF4-FFF2-40B4-BE49-F238E27FC236}">
              <a16:creationId xmlns:a16="http://schemas.microsoft.com/office/drawing/2014/main" id="{89229183-5A05-4A50-9732-09643FE5DFDA}"/>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339090" y="13419772"/>
          <a:ext cx="3451225" cy="2425065"/>
        </a:xfrm>
        <a:prstGeom prst="rect">
          <a:avLst/>
        </a:prstGeom>
      </xdr:spPr>
    </xdr:pic>
    <xdr:clientData/>
  </xdr:twoCellAnchor>
  <xdr:twoCellAnchor editAs="oneCell">
    <xdr:from>
      <xdr:col>7</xdr:col>
      <xdr:colOff>247650</xdr:colOff>
      <xdr:row>53</xdr:row>
      <xdr:rowOff>77391</xdr:rowOff>
    </xdr:from>
    <xdr:to>
      <xdr:col>10</xdr:col>
      <xdr:colOff>447671</xdr:colOff>
      <xdr:row>66</xdr:row>
      <xdr:rowOff>86913</xdr:rowOff>
    </xdr:to>
    <xdr:pic>
      <xdr:nvPicPr>
        <xdr:cNvPr id="14" name="Imagen 13">
          <a:extLst>
            <a:ext uri="{FF2B5EF4-FFF2-40B4-BE49-F238E27FC236}">
              <a16:creationId xmlns:a16="http://schemas.microsoft.com/office/drawing/2014/main" id="{C14F6A77-D3F2-45E6-B0A2-83646881A5FF}"/>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4202430" y="10440591"/>
          <a:ext cx="3408041" cy="2386962"/>
        </a:xfrm>
        <a:prstGeom prst="rect">
          <a:avLst/>
        </a:prstGeom>
      </xdr:spPr>
    </xdr:pic>
    <xdr:clientData/>
  </xdr:twoCellAnchor>
  <xdr:twoCellAnchor editAs="oneCell">
    <xdr:from>
      <xdr:col>1</xdr:col>
      <xdr:colOff>144780</xdr:colOff>
      <xdr:row>85</xdr:row>
      <xdr:rowOff>80249</xdr:rowOff>
    </xdr:from>
    <xdr:to>
      <xdr:col>6</xdr:col>
      <xdr:colOff>544829</xdr:colOff>
      <xdr:row>98</xdr:row>
      <xdr:rowOff>125492</xdr:rowOff>
    </xdr:to>
    <xdr:pic>
      <xdr:nvPicPr>
        <xdr:cNvPr id="15" name="Imagen 14">
          <a:extLst>
            <a:ext uri="{FF2B5EF4-FFF2-40B4-BE49-F238E27FC236}">
              <a16:creationId xmlns:a16="http://schemas.microsoft.com/office/drawing/2014/main" id="{205A0330-120D-4141-BCCD-1ED916F7FBFC}"/>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396240" y="16333709"/>
          <a:ext cx="3448049" cy="242268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F8DA4BD4-2429-46A6-8678-B3383A6AD391}"/>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3098A5B4-88CD-44A9-9AC2-BE0D01F1CDD6}"/>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2</xdr:col>
      <xdr:colOff>69740</xdr:colOff>
      <xdr:row>6</xdr:row>
      <xdr:rowOff>120445</xdr:rowOff>
    </xdr:from>
    <xdr:to>
      <xdr:col>6</xdr:col>
      <xdr:colOff>748110</xdr:colOff>
      <xdr:row>19</xdr:row>
      <xdr:rowOff>126231</xdr:rowOff>
    </xdr:to>
    <xdr:pic>
      <xdr:nvPicPr>
        <xdr:cNvPr id="4" name="Imagen 3">
          <a:extLst>
            <a:ext uri="{FF2B5EF4-FFF2-40B4-BE49-F238E27FC236}">
              <a16:creationId xmlns:a16="http://schemas.microsoft.com/office/drawing/2014/main" id="{98E8752D-BAEA-4F7C-83AC-E6772C6BD5B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633620" y="1857805"/>
          <a:ext cx="3398710" cy="2383226"/>
        </a:xfrm>
        <a:prstGeom prst="rect">
          <a:avLst/>
        </a:prstGeom>
      </xdr:spPr>
    </xdr:pic>
    <xdr:clientData/>
  </xdr:twoCellAnchor>
  <xdr:twoCellAnchor editAs="oneCell">
    <xdr:from>
      <xdr:col>7</xdr:col>
      <xdr:colOff>510926</xdr:colOff>
      <xdr:row>6</xdr:row>
      <xdr:rowOff>126725</xdr:rowOff>
    </xdr:from>
    <xdr:to>
      <xdr:col>11</xdr:col>
      <xdr:colOff>78326</xdr:colOff>
      <xdr:row>19</xdr:row>
      <xdr:rowOff>129477</xdr:rowOff>
    </xdr:to>
    <xdr:pic>
      <xdr:nvPicPr>
        <xdr:cNvPr id="5" name="Imagen 4">
          <a:extLst>
            <a:ext uri="{FF2B5EF4-FFF2-40B4-BE49-F238E27FC236}">
              <a16:creationId xmlns:a16="http://schemas.microsoft.com/office/drawing/2014/main" id="{B22B0E1C-78CE-4149-9AAE-3366409F984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915286" y="1864085"/>
          <a:ext cx="3415500" cy="2380192"/>
        </a:xfrm>
        <a:prstGeom prst="rect">
          <a:avLst/>
        </a:prstGeom>
      </xdr:spPr>
    </xdr:pic>
    <xdr:clientData/>
  </xdr:twoCellAnchor>
  <xdr:twoCellAnchor editAs="oneCell">
    <xdr:from>
      <xdr:col>2</xdr:col>
      <xdr:colOff>63251</xdr:colOff>
      <xdr:row>22</xdr:row>
      <xdr:rowOff>88625</xdr:rowOff>
    </xdr:from>
    <xdr:to>
      <xdr:col>6</xdr:col>
      <xdr:colOff>735551</xdr:colOff>
      <xdr:row>35</xdr:row>
      <xdr:rowOff>91377</xdr:rowOff>
    </xdr:to>
    <xdr:pic>
      <xdr:nvPicPr>
        <xdr:cNvPr id="6" name="Imagen 5">
          <a:extLst>
            <a:ext uri="{FF2B5EF4-FFF2-40B4-BE49-F238E27FC236}">
              <a16:creationId xmlns:a16="http://schemas.microsoft.com/office/drawing/2014/main" id="{41D9B550-0C8D-4AEF-BD33-1DBC863E90E1}"/>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627131" y="4767305"/>
          <a:ext cx="3392640" cy="2380192"/>
        </a:xfrm>
        <a:prstGeom prst="rect">
          <a:avLst/>
        </a:prstGeom>
      </xdr:spPr>
    </xdr:pic>
    <xdr:clientData/>
  </xdr:twoCellAnchor>
  <xdr:twoCellAnchor editAs="oneCell">
    <xdr:from>
      <xdr:col>7</xdr:col>
      <xdr:colOff>533220</xdr:colOff>
      <xdr:row>22</xdr:row>
      <xdr:rowOff>66540</xdr:rowOff>
    </xdr:from>
    <xdr:to>
      <xdr:col>11</xdr:col>
      <xdr:colOff>103655</xdr:colOff>
      <xdr:row>35</xdr:row>
      <xdr:rowOff>75360</xdr:rowOff>
    </xdr:to>
    <xdr:pic>
      <xdr:nvPicPr>
        <xdr:cNvPr id="7" name="Imagen 6">
          <a:extLst>
            <a:ext uri="{FF2B5EF4-FFF2-40B4-BE49-F238E27FC236}">
              <a16:creationId xmlns:a16="http://schemas.microsoft.com/office/drawing/2014/main" id="{3606B3C0-F3B2-460C-9A82-B7DCEA0B66E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4937580" y="4745220"/>
          <a:ext cx="3418535" cy="2386260"/>
        </a:xfrm>
        <a:prstGeom prst="rect">
          <a:avLst/>
        </a:prstGeom>
      </xdr:spPr>
    </xdr:pic>
    <xdr:clientData/>
  </xdr:twoCellAnchor>
  <xdr:twoCellAnchor editAs="oneCell">
    <xdr:from>
      <xdr:col>2</xdr:col>
      <xdr:colOff>34676</xdr:colOff>
      <xdr:row>38</xdr:row>
      <xdr:rowOff>69785</xdr:rowOff>
    </xdr:from>
    <xdr:to>
      <xdr:col>6</xdr:col>
      <xdr:colOff>706976</xdr:colOff>
      <xdr:row>51</xdr:row>
      <xdr:rowOff>81640</xdr:rowOff>
    </xdr:to>
    <xdr:pic>
      <xdr:nvPicPr>
        <xdr:cNvPr id="8" name="Imagen 7">
          <a:extLst>
            <a:ext uri="{FF2B5EF4-FFF2-40B4-BE49-F238E27FC236}">
              <a16:creationId xmlns:a16="http://schemas.microsoft.com/office/drawing/2014/main" id="{58CCEDC8-3D18-43CE-8844-21ACECCE465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598556" y="7689785"/>
          <a:ext cx="3392640" cy="2389295"/>
        </a:xfrm>
        <a:prstGeom prst="rect">
          <a:avLst/>
        </a:prstGeom>
      </xdr:spPr>
    </xdr:pic>
    <xdr:clientData/>
  </xdr:twoCellAnchor>
  <xdr:twoCellAnchor editAs="oneCell">
    <xdr:from>
      <xdr:col>7</xdr:col>
      <xdr:colOff>549026</xdr:colOff>
      <xdr:row>38</xdr:row>
      <xdr:rowOff>85381</xdr:rowOff>
    </xdr:from>
    <xdr:to>
      <xdr:col>11</xdr:col>
      <xdr:colOff>116426</xdr:colOff>
      <xdr:row>51</xdr:row>
      <xdr:rowOff>85097</xdr:rowOff>
    </xdr:to>
    <xdr:pic>
      <xdr:nvPicPr>
        <xdr:cNvPr id="9" name="Imagen 8">
          <a:extLst>
            <a:ext uri="{FF2B5EF4-FFF2-40B4-BE49-F238E27FC236}">
              <a16:creationId xmlns:a16="http://schemas.microsoft.com/office/drawing/2014/main" id="{ACEAF3BE-6E9B-4C32-90ED-DF161BDF495F}"/>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953386" y="7705381"/>
          <a:ext cx="3415500" cy="2377156"/>
        </a:xfrm>
        <a:prstGeom prst="rect">
          <a:avLst/>
        </a:prstGeom>
      </xdr:spPr>
    </xdr:pic>
    <xdr:clientData/>
  </xdr:twoCellAnchor>
  <xdr:twoCellAnchor editAs="oneCell">
    <xdr:from>
      <xdr:col>3</xdr:col>
      <xdr:colOff>134818</xdr:colOff>
      <xdr:row>54</xdr:row>
      <xdr:rowOff>91870</xdr:rowOff>
    </xdr:from>
    <xdr:to>
      <xdr:col>5</xdr:col>
      <xdr:colOff>702650</xdr:colOff>
      <xdr:row>67</xdr:row>
      <xdr:rowOff>97656</xdr:rowOff>
    </xdr:to>
    <xdr:pic>
      <xdr:nvPicPr>
        <xdr:cNvPr id="10" name="Imagen 9">
          <a:extLst>
            <a:ext uri="{FF2B5EF4-FFF2-40B4-BE49-F238E27FC236}">
              <a16:creationId xmlns:a16="http://schemas.microsoft.com/office/drawing/2014/main" id="{30B2F9A5-8922-433A-8527-5951F8D178BE}"/>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1270198" y="10653190"/>
          <a:ext cx="1901332" cy="2383226"/>
        </a:xfrm>
        <a:prstGeom prst="rect">
          <a:avLst/>
        </a:prstGeom>
      </xdr:spPr>
    </xdr:pic>
    <xdr:clientData/>
  </xdr:twoCellAnchor>
  <xdr:twoCellAnchor editAs="oneCell">
    <xdr:from>
      <xdr:col>8</xdr:col>
      <xdr:colOff>693549</xdr:colOff>
      <xdr:row>54</xdr:row>
      <xdr:rowOff>104640</xdr:rowOff>
    </xdr:from>
    <xdr:to>
      <xdr:col>10</xdr:col>
      <xdr:colOff>277270</xdr:colOff>
      <xdr:row>67</xdr:row>
      <xdr:rowOff>113460</xdr:rowOff>
    </xdr:to>
    <xdr:pic>
      <xdr:nvPicPr>
        <xdr:cNvPr id="11" name="Imagen 10">
          <a:extLst>
            <a:ext uri="{FF2B5EF4-FFF2-40B4-BE49-F238E27FC236}">
              <a16:creationId xmlns:a16="http://schemas.microsoft.com/office/drawing/2014/main" id="{8F13E67C-ACB4-4229-A4EC-E4A7EBEFB22E}"/>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5684649" y="10665960"/>
          <a:ext cx="1923061" cy="2386260"/>
        </a:xfrm>
        <a:prstGeom prst="rect">
          <a:avLst/>
        </a:prstGeom>
      </xdr:spPr>
    </xdr:pic>
    <xdr:clientData/>
  </xdr:twoCellAnchor>
  <xdr:twoCellAnchor editAs="oneCell">
    <xdr:from>
      <xdr:col>2</xdr:col>
      <xdr:colOff>59329</xdr:colOff>
      <xdr:row>70</xdr:row>
      <xdr:rowOff>117410</xdr:rowOff>
    </xdr:from>
    <xdr:to>
      <xdr:col>6</xdr:col>
      <xdr:colOff>727170</xdr:colOff>
      <xdr:row>83</xdr:row>
      <xdr:rowOff>129265</xdr:rowOff>
    </xdr:to>
    <xdr:pic>
      <xdr:nvPicPr>
        <xdr:cNvPr id="12" name="Imagen 11">
          <a:extLst>
            <a:ext uri="{FF2B5EF4-FFF2-40B4-BE49-F238E27FC236}">
              <a16:creationId xmlns:a16="http://schemas.microsoft.com/office/drawing/2014/main" id="{B9DDCEE9-8DE7-40D9-AEE2-1F36A1D38223}"/>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623209" y="13620050"/>
          <a:ext cx="3388181" cy="2389295"/>
        </a:xfrm>
        <a:prstGeom prst="rect">
          <a:avLst/>
        </a:prstGeom>
      </xdr:spPr>
    </xdr:pic>
    <xdr:clientData/>
  </xdr:twoCellAnchor>
  <xdr:twoCellAnchor editAs="oneCell">
    <xdr:from>
      <xdr:col>7</xdr:col>
      <xdr:colOff>111814</xdr:colOff>
      <xdr:row>71</xdr:row>
      <xdr:rowOff>625</xdr:rowOff>
    </xdr:from>
    <xdr:to>
      <xdr:col>11</xdr:col>
      <xdr:colOff>525013</xdr:colOff>
      <xdr:row>83</xdr:row>
      <xdr:rowOff>46244</xdr:rowOff>
    </xdr:to>
    <xdr:pic>
      <xdr:nvPicPr>
        <xdr:cNvPr id="13" name="Imagen 12">
          <a:extLst>
            <a:ext uri="{FF2B5EF4-FFF2-40B4-BE49-F238E27FC236}">
              <a16:creationId xmlns:a16="http://schemas.microsoft.com/office/drawing/2014/main" id="{E215896F-EA4B-4D0B-8E76-C028D6C3F7CF}"/>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4516174" y="13686145"/>
          <a:ext cx="4261299" cy="2240179"/>
        </a:xfrm>
        <a:prstGeom prst="rect">
          <a:avLst/>
        </a:prstGeom>
      </xdr:spPr>
    </xdr:pic>
    <xdr:clientData/>
  </xdr:twoCellAnchor>
  <xdr:twoCellAnchor editAs="oneCell">
    <xdr:from>
      <xdr:col>1</xdr:col>
      <xdr:colOff>116680</xdr:colOff>
      <xdr:row>87</xdr:row>
      <xdr:rowOff>112793</xdr:rowOff>
    </xdr:from>
    <xdr:to>
      <xdr:col>6</xdr:col>
      <xdr:colOff>939249</xdr:colOff>
      <xdr:row>98</xdr:row>
      <xdr:rowOff>143623</xdr:rowOff>
    </xdr:to>
    <xdr:pic>
      <xdr:nvPicPr>
        <xdr:cNvPr id="14" name="Imagen 13">
          <a:extLst>
            <a:ext uri="{FF2B5EF4-FFF2-40B4-BE49-F238E27FC236}">
              <a16:creationId xmlns:a16="http://schemas.microsoft.com/office/drawing/2014/main" id="{068EFDF5-8FBB-43E6-A6F6-3219EE7099B9}"/>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360520" y="16739633"/>
          <a:ext cx="3862949" cy="2042510"/>
        </a:xfrm>
        <a:prstGeom prst="rect">
          <a:avLst/>
        </a:prstGeom>
      </xdr:spPr>
    </xdr:pic>
    <xdr:clientData/>
  </xdr:twoCellAnchor>
  <xdr:twoCellAnchor editAs="oneCell">
    <xdr:from>
      <xdr:col>7</xdr:col>
      <xdr:colOff>103036</xdr:colOff>
      <xdr:row>86</xdr:row>
      <xdr:rowOff>150099</xdr:rowOff>
    </xdr:from>
    <xdr:to>
      <xdr:col>11</xdr:col>
      <xdr:colOff>505219</xdr:colOff>
      <xdr:row>99</xdr:row>
      <xdr:rowOff>1546</xdr:rowOff>
    </xdr:to>
    <xdr:pic>
      <xdr:nvPicPr>
        <xdr:cNvPr id="15" name="Imagen 14">
          <a:extLst>
            <a:ext uri="{FF2B5EF4-FFF2-40B4-BE49-F238E27FC236}">
              <a16:creationId xmlns:a16="http://schemas.microsoft.com/office/drawing/2014/main" id="{CB0E6BBC-A1AD-45C5-A513-402551466DB3}"/>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4507396" y="16594059"/>
          <a:ext cx="4250283" cy="2228887"/>
        </a:xfrm>
        <a:prstGeom prst="rect">
          <a:avLst/>
        </a:prstGeom>
      </xdr:spPr>
    </xdr:pic>
    <xdr:clientData/>
  </xdr:twoCellAnchor>
  <xdr:twoCellAnchor editAs="oneCell">
    <xdr:from>
      <xdr:col>2</xdr:col>
      <xdr:colOff>59329</xdr:colOff>
      <xdr:row>252</xdr:row>
      <xdr:rowOff>101395</xdr:rowOff>
    </xdr:from>
    <xdr:to>
      <xdr:col>6</xdr:col>
      <xdr:colOff>727170</xdr:colOff>
      <xdr:row>265</xdr:row>
      <xdr:rowOff>107181</xdr:rowOff>
    </xdr:to>
    <xdr:pic>
      <xdr:nvPicPr>
        <xdr:cNvPr id="16" name="Imagen 15">
          <a:extLst>
            <a:ext uri="{FF2B5EF4-FFF2-40B4-BE49-F238E27FC236}">
              <a16:creationId xmlns:a16="http://schemas.microsoft.com/office/drawing/2014/main" id="{7F518D78-C4F4-46DF-AF30-F3A269D0E9D2}"/>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623209" y="50408635"/>
          <a:ext cx="3388181" cy="2383226"/>
        </a:xfrm>
        <a:prstGeom prst="rect">
          <a:avLst/>
        </a:prstGeom>
      </xdr:spPr>
    </xdr:pic>
    <xdr:clientData/>
  </xdr:twoCellAnchor>
  <xdr:twoCellAnchor editAs="oneCell">
    <xdr:from>
      <xdr:col>7</xdr:col>
      <xdr:colOff>479315</xdr:colOff>
      <xdr:row>252</xdr:row>
      <xdr:rowOff>85590</xdr:rowOff>
    </xdr:from>
    <xdr:to>
      <xdr:col>11</xdr:col>
      <xdr:colOff>52785</xdr:colOff>
      <xdr:row>265</xdr:row>
      <xdr:rowOff>94410</xdr:rowOff>
    </xdr:to>
    <xdr:pic>
      <xdr:nvPicPr>
        <xdr:cNvPr id="17" name="Imagen 16">
          <a:extLst>
            <a:ext uri="{FF2B5EF4-FFF2-40B4-BE49-F238E27FC236}">
              <a16:creationId xmlns:a16="http://schemas.microsoft.com/office/drawing/2014/main" id="{6575D3A6-0EE6-4158-AD6C-CD612D7220AC}"/>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4883675" y="50392830"/>
          <a:ext cx="3421570" cy="2386260"/>
        </a:xfrm>
        <a:prstGeom prst="rect">
          <a:avLst/>
        </a:prstGeom>
      </xdr:spPr>
    </xdr:pic>
    <xdr:clientData/>
  </xdr:twoCellAnchor>
  <xdr:twoCellAnchor editAs="oneCell">
    <xdr:from>
      <xdr:col>2</xdr:col>
      <xdr:colOff>15626</xdr:colOff>
      <xdr:row>186</xdr:row>
      <xdr:rowOff>129970</xdr:rowOff>
    </xdr:from>
    <xdr:to>
      <xdr:col>6</xdr:col>
      <xdr:colOff>687926</xdr:colOff>
      <xdr:row>199</xdr:row>
      <xdr:rowOff>135756</xdr:rowOff>
    </xdr:to>
    <xdr:pic>
      <xdr:nvPicPr>
        <xdr:cNvPr id="18" name="Imagen 17">
          <a:extLst>
            <a:ext uri="{FF2B5EF4-FFF2-40B4-BE49-F238E27FC236}">
              <a16:creationId xmlns:a16="http://schemas.microsoft.com/office/drawing/2014/main" id="{CEE25067-3C28-460D-9761-414686C52E0F}"/>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579506" y="36660250"/>
          <a:ext cx="3392640" cy="2383226"/>
        </a:xfrm>
        <a:prstGeom prst="rect">
          <a:avLst/>
        </a:prstGeom>
      </xdr:spPr>
    </xdr:pic>
    <xdr:clientData/>
  </xdr:twoCellAnchor>
  <xdr:twoCellAnchor editAs="oneCell">
    <xdr:from>
      <xdr:col>7</xdr:col>
      <xdr:colOff>488631</xdr:colOff>
      <xdr:row>186</xdr:row>
      <xdr:rowOff>88625</xdr:rowOff>
    </xdr:from>
    <xdr:to>
      <xdr:col>11</xdr:col>
      <xdr:colOff>52997</xdr:colOff>
      <xdr:row>199</xdr:row>
      <xdr:rowOff>91377</xdr:rowOff>
    </xdr:to>
    <xdr:pic>
      <xdr:nvPicPr>
        <xdr:cNvPr id="19" name="Imagen 18">
          <a:extLst>
            <a:ext uri="{FF2B5EF4-FFF2-40B4-BE49-F238E27FC236}">
              <a16:creationId xmlns:a16="http://schemas.microsoft.com/office/drawing/2014/main" id="{A6BED599-129D-4DF0-8196-526CB4808B9E}"/>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4892991" y="36618905"/>
          <a:ext cx="3412466" cy="2380192"/>
        </a:xfrm>
        <a:prstGeom prst="rect">
          <a:avLst/>
        </a:prstGeom>
      </xdr:spPr>
    </xdr:pic>
    <xdr:clientData/>
  </xdr:twoCellAnchor>
  <xdr:twoCellAnchor editAs="oneCell">
    <xdr:from>
      <xdr:col>8</xdr:col>
      <xdr:colOff>95070</xdr:colOff>
      <xdr:row>202</xdr:row>
      <xdr:rowOff>158545</xdr:rowOff>
    </xdr:from>
    <xdr:to>
      <xdr:col>11</xdr:col>
      <xdr:colOff>237005</xdr:colOff>
      <xdr:row>215</xdr:row>
      <xdr:rowOff>164331</xdr:rowOff>
    </xdr:to>
    <xdr:pic>
      <xdr:nvPicPr>
        <xdr:cNvPr id="20" name="Imagen 19">
          <a:extLst>
            <a:ext uri="{FF2B5EF4-FFF2-40B4-BE49-F238E27FC236}">
              <a16:creationId xmlns:a16="http://schemas.microsoft.com/office/drawing/2014/main" id="{0CB9529B-A85B-4F6E-A96B-0C1BB189B139}"/>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5086170" y="39630145"/>
          <a:ext cx="3403295" cy="2383226"/>
        </a:xfrm>
        <a:prstGeom prst="rect">
          <a:avLst/>
        </a:prstGeom>
      </xdr:spPr>
    </xdr:pic>
    <xdr:clientData/>
  </xdr:twoCellAnchor>
  <xdr:twoCellAnchor editAs="oneCell">
    <xdr:from>
      <xdr:col>2</xdr:col>
      <xdr:colOff>28395</xdr:colOff>
      <xdr:row>202</xdr:row>
      <xdr:rowOff>91870</xdr:rowOff>
    </xdr:from>
    <xdr:to>
      <xdr:col>6</xdr:col>
      <xdr:colOff>703730</xdr:colOff>
      <xdr:row>215</xdr:row>
      <xdr:rowOff>97656</xdr:rowOff>
    </xdr:to>
    <xdr:pic>
      <xdr:nvPicPr>
        <xdr:cNvPr id="21" name="Imagen 20">
          <a:extLst>
            <a:ext uri="{FF2B5EF4-FFF2-40B4-BE49-F238E27FC236}">
              <a16:creationId xmlns:a16="http://schemas.microsoft.com/office/drawing/2014/main" id="{C66384C8-DC52-4837-B902-932F0D595CA6}"/>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592275" y="39563470"/>
          <a:ext cx="3395675" cy="2383226"/>
        </a:xfrm>
        <a:prstGeom prst="rect">
          <a:avLst/>
        </a:prstGeom>
      </xdr:spPr>
    </xdr:pic>
    <xdr:clientData/>
  </xdr:twoCellAnchor>
  <xdr:twoCellAnchor editAs="oneCell">
    <xdr:from>
      <xdr:col>2</xdr:col>
      <xdr:colOff>109994</xdr:colOff>
      <xdr:row>218</xdr:row>
      <xdr:rowOff>47490</xdr:rowOff>
    </xdr:from>
    <xdr:to>
      <xdr:col>6</xdr:col>
      <xdr:colOff>777835</xdr:colOff>
      <xdr:row>231</xdr:row>
      <xdr:rowOff>56310</xdr:rowOff>
    </xdr:to>
    <xdr:pic>
      <xdr:nvPicPr>
        <xdr:cNvPr id="22" name="Imagen 21">
          <a:extLst>
            <a:ext uri="{FF2B5EF4-FFF2-40B4-BE49-F238E27FC236}">
              <a16:creationId xmlns:a16="http://schemas.microsoft.com/office/drawing/2014/main" id="{05A9F582-97A5-4DF9-85A6-A53DAA462A4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673874" y="42460410"/>
          <a:ext cx="3388181" cy="2386260"/>
        </a:xfrm>
        <a:prstGeom prst="rect">
          <a:avLst/>
        </a:prstGeom>
      </xdr:spPr>
    </xdr:pic>
    <xdr:clientData/>
  </xdr:twoCellAnchor>
  <xdr:twoCellAnchor editAs="oneCell">
    <xdr:from>
      <xdr:col>7</xdr:col>
      <xdr:colOff>545781</xdr:colOff>
      <xdr:row>218</xdr:row>
      <xdr:rowOff>44245</xdr:rowOff>
    </xdr:from>
    <xdr:to>
      <xdr:col>11</xdr:col>
      <xdr:colOff>110147</xdr:colOff>
      <xdr:row>231</xdr:row>
      <xdr:rowOff>50031</xdr:rowOff>
    </xdr:to>
    <xdr:pic>
      <xdr:nvPicPr>
        <xdr:cNvPr id="23" name="Imagen 22">
          <a:extLst>
            <a:ext uri="{FF2B5EF4-FFF2-40B4-BE49-F238E27FC236}">
              <a16:creationId xmlns:a16="http://schemas.microsoft.com/office/drawing/2014/main" id="{559EBA9C-524D-463A-8A29-64B3977919A6}"/>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4950141" y="42457165"/>
          <a:ext cx="3412466" cy="2383226"/>
        </a:xfrm>
        <a:prstGeom prst="rect">
          <a:avLst/>
        </a:prstGeom>
      </xdr:spPr>
    </xdr:pic>
    <xdr:clientData/>
  </xdr:twoCellAnchor>
  <xdr:twoCellAnchor editAs="oneCell">
    <xdr:from>
      <xdr:col>2</xdr:col>
      <xdr:colOff>21906</xdr:colOff>
      <xdr:row>169</xdr:row>
      <xdr:rowOff>101395</xdr:rowOff>
    </xdr:from>
    <xdr:to>
      <xdr:col>6</xdr:col>
      <xdr:colOff>691172</xdr:colOff>
      <xdr:row>182</xdr:row>
      <xdr:rowOff>107181</xdr:rowOff>
    </xdr:to>
    <xdr:pic>
      <xdr:nvPicPr>
        <xdr:cNvPr id="24" name="Imagen 23">
          <a:extLst>
            <a:ext uri="{FF2B5EF4-FFF2-40B4-BE49-F238E27FC236}">
              <a16:creationId xmlns:a16="http://schemas.microsoft.com/office/drawing/2014/main" id="{AEB2F29D-01F4-4CC2-B968-18F1A7D163CF}"/>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585786" y="32867395"/>
          <a:ext cx="3389606" cy="2383226"/>
        </a:xfrm>
        <a:prstGeom prst="rect">
          <a:avLst/>
        </a:prstGeom>
      </xdr:spPr>
    </xdr:pic>
    <xdr:clientData/>
  </xdr:twoCellAnchor>
  <xdr:twoCellAnchor editAs="oneCell">
    <xdr:from>
      <xdr:col>8</xdr:col>
      <xdr:colOff>15626</xdr:colOff>
      <xdr:row>169</xdr:row>
      <xdr:rowOff>129970</xdr:rowOff>
    </xdr:from>
    <xdr:to>
      <xdr:col>11</xdr:col>
      <xdr:colOff>154526</xdr:colOff>
      <xdr:row>182</xdr:row>
      <xdr:rowOff>135756</xdr:rowOff>
    </xdr:to>
    <xdr:pic>
      <xdr:nvPicPr>
        <xdr:cNvPr id="25" name="Imagen 24">
          <a:extLst>
            <a:ext uri="{FF2B5EF4-FFF2-40B4-BE49-F238E27FC236}">
              <a16:creationId xmlns:a16="http://schemas.microsoft.com/office/drawing/2014/main" id="{4F879749-EBE1-4140-A5ED-F6A137E18493}"/>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5006726" y="32895970"/>
          <a:ext cx="3400260" cy="2383226"/>
        </a:xfrm>
        <a:prstGeom prst="rect">
          <a:avLst/>
        </a:prstGeom>
      </xdr:spPr>
    </xdr:pic>
    <xdr:clientData/>
  </xdr:twoCellAnchor>
  <xdr:twoCellAnchor editAs="oneCell">
    <xdr:from>
      <xdr:col>2</xdr:col>
      <xdr:colOff>18870</xdr:colOff>
      <xdr:row>235</xdr:row>
      <xdr:rowOff>88625</xdr:rowOff>
    </xdr:from>
    <xdr:to>
      <xdr:col>6</xdr:col>
      <xdr:colOff>694205</xdr:colOff>
      <xdr:row>248</xdr:row>
      <xdr:rowOff>91377</xdr:rowOff>
    </xdr:to>
    <xdr:pic>
      <xdr:nvPicPr>
        <xdr:cNvPr id="26" name="Imagen 25">
          <a:extLst>
            <a:ext uri="{FF2B5EF4-FFF2-40B4-BE49-F238E27FC236}">
              <a16:creationId xmlns:a16="http://schemas.microsoft.com/office/drawing/2014/main" id="{EF6CAAA1-70EB-49B3-A2AC-D8D96AA4EE45}"/>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582750" y="46799225"/>
          <a:ext cx="3395675" cy="2380192"/>
        </a:xfrm>
        <a:prstGeom prst="rect">
          <a:avLst/>
        </a:prstGeom>
      </xdr:spPr>
    </xdr:pic>
    <xdr:clientData/>
  </xdr:twoCellAnchor>
  <xdr:twoCellAnchor editAs="oneCell">
    <xdr:from>
      <xdr:col>7</xdr:col>
      <xdr:colOff>482351</xdr:colOff>
      <xdr:row>235</xdr:row>
      <xdr:rowOff>113956</xdr:rowOff>
    </xdr:from>
    <xdr:to>
      <xdr:col>11</xdr:col>
      <xdr:colOff>49751</xdr:colOff>
      <xdr:row>248</xdr:row>
      <xdr:rowOff>113672</xdr:rowOff>
    </xdr:to>
    <xdr:pic>
      <xdr:nvPicPr>
        <xdr:cNvPr id="27" name="Imagen 26">
          <a:extLst>
            <a:ext uri="{FF2B5EF4-FFF2-40B4-BE49-F238E27FC236}">
              <a16:creationId xmlns:a16="http://schemas.microsoft.com/office/drawing/2014/main" id="{07FA55C5-8F4B-4BC3-A92E-CAAF55602D93}"/>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4886711" y="46824556"/>
          <a:ext cx="3415500" cy="2377156"/>
        </a:xfrm>
        <a:prstGeom prst="rect">
          <a:avLst/>
        </a:prstGeom>
      </xdr:spPr>
    </xdr:pic>
    <xdr:clientData/>
  </xdr:twoCellAnchor>
  <xdr:twoCellAnchor editAs="oneCell">
    <xdr:from>
      <xdr:col>2</xdr:col>
      <xdr:colOff>68854</xdr:colOff>
      <xdr:row>152</xdr:row>
      <xdr:rowOff>72611</xdr:rowOff>
    </xdr:from>
    <xdr:to>
      <xdr:col>6</xdr:col>
      <xdr:colOff>736695</xdr:colOff>
      <xdr:row>165</xdr:row>
      <xdr:rowOff>69293</xdr:rowOff>
    </xdr:to>
    <xdr:pic>
      <xdr:nvPicPr>
        <xdr:cNvPr id="28" name="Imagen 27">
          <a:extLst>
            <a:ext uri="{FF2B5EF4-FFF2-40B4-BE49-F238E27FC236}">
              <a16:creationId xmlns:a16="http://schemas.microsoft.com/office/drawing/2014/main" id="{EED122D9-0394-4BF0-8835-C114436B0B27}"/>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632734" y="29280071"/>
          <a:ext cx="3388181" cy="2374122"/>
        </a:xfrm>
        <a:prstGeom prst="rect">
          <a:avLst/>
        </a:prstGeom>
      </xdr:spPr>
    </xdr:pic>
    <xdr:clientData/>
  </xdr:twoCellAnchor>
  <xdr:twoCellAnchor editAs="oneCell">
    <xdr:from>
      <xdr:col>7</xdr:col>
      <xdr:colOff>520451</xdr:colOff>
      <xdr:row>152</xdr:row>
      <xdr:rowOff>107675</xdr:rowOff>
    </xdr:from>
    <xdr:to>
      <xdr:col>11</xdr:col>
      <xdr:colOff>87851</xdr:colOff>
      <xdr:row>165</xdr:row>
      <xdr:rowOff>110427</xdr:rowOff>
    </xdr:to>
    <xdr:pic>
      <xdr:nvPicPr>
        <xdr:cNvPr id="29" name="Imagen 28">
          <a:extLst>
            <a:ext uri="{FF2B5EF4-FFF2-40B4-BE49-F238E27FC236}">
              <a16:creationId xmlns:a16="http://schemas.microsoft.com/office/drawing/2014/main" id="{5E9B7AA0-9FFF-419C-B8F3-293048AF6CEC}"/>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4924811" y="29315135"/>
          <a:ext cx="3415500" cy="2380192"/>
        </a:xfrm>
        <a:prstGeom prst="rect">
          <a:avLst/>
        </a:prstGeom>
      </xdr:spPr>
    </xdr:pic>
    <xdr:clientData/>
  </xdr:twoCellAnchor>
  <xdr:twoCellAnchor editAs="oneCell">
    <xdr:from>
      <xdr:col>7</xdr:col>
      <xdr:colOff>539501</xdr:colOff>
      <xdr:row>136</xdr:row>
      <xdr:rowOff>72820</xdr:rowOff>
    </xdr:from>
    <xdr:to>
      <xdr:col>11</xdr:col>
      <xdr:colOff>106901</xdr:colOff>
      <xdr:row>149</xdr:row>
      <xdr:rowOff>78606</xdr:rowOff>
    </xdr:to>
    <xdr:pic>
      <xdr:nvPicPr>
        <xdr:cNvPr id="30" name="Imagen 29">
          <a:extLst>
            <a:ext uri="{FF2B5EF4-FFF2-40B4-BE49-F238E27FC236}">
              <a16:creationId xmlns:a16="http://schemas.microsoft.com/office/drawing/2014/main" id="{1A18FED5-02DA-410D-997C-8CB11B90270D}"/>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4943861" y="26338960"/>
          <a:ext cx="3415500" cy="2383226"/>
        </a:xfrm>
        <a:prstGeom prst="rect">
          <a:avLst/>
        </a:prstGeom>
      </xdr:spPr>
    </xdr:pic>
    <xdr:clientData/>
  </xdr:twoCellAnchor>
  <xdr:twoCellAnchor editAs="oneCell">
    <xdr:from>
      <xdr:col>2</xdr:col>
      <xdr:colOff>30754</xdr:colOff>
      <xdr:row>136</xdr:row>
      <xdr:rowOff>85381</xdr:rowOff>
    </xdr:from>
    <xdr:to>
      <xdr:col>6</xdr:col>
      <xdr:colOff>698595</xdr:colOff>
      <xdr:row>149</xdr:row>
      <xdr:rowOff>85097</xdr:rowOff>
    </xdr:to>
    <xdr:pic>
      <xdr:nvPicPr>
        <xdr:cNvPr id="31" name="Imagen 30">
          <a:extLst>
            <a:ext uri="{FF2B5EF4-FFF2-40B4-BE49-F238E27FC236}">
              <a16:creationId xmlns:a16="http://schemas.microsoft.com/office/drawing/2014/main" id="{32CE147F-A8B4-4764-89C3-D99F98628C49}"/>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594634" y="26351521"/>
          <a:ext cx="3388181" cy="2377156"/>
        </a:xfrm>
        <a:prstGeom prst="rect">
          <a:avLst/>
        </a:prstGeom>
      </xdr:spPr>
    </xdr:pic>
    <xdr:clientData/>
  </xdr:twoCellAnchor>
  <xdr:twoCellAnchor editAs="oneCell">
    <xdr:from>
      <xdr:col>2</xdr:col>
      <xdr:colOff>85336</xdr:colOff>
      <xdr:row>269</xdr:row>
      <xdr:rowOff>75856</xdr:rowOff>
    </xdr:from>
    <xdr:to>
      <xdr:col>6</xdr:col>
      <xdr:colOff>751568</xdr:colOff>
      <xdr:row>282</xdr:row>
      <xdr:rowOff>75572</xdr:rowOff>
    </xdr:to>
    <xdr:pic>
      <xdr:nvPicPr>
        <xdr:cNvPr id="32" name="Imagen 31">
          <a:extLst>
            <a:ext uri="{FF2B5EF4-FFF2-40B4-BE49-F238E27FC236}">
              <a16:creationId xmlns:a16="http://schemas.microsoft.com/office/drawing/2014/main" id="{E25F39A7-840F-4F46-A373-BAD6F2F6A66E}"/>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649216" y="53789236"/>
          <a:ext cx="3386572" cy="2377156"/>
        </a:xfrm>
        <a:prstGeom prst="rect">
          <a:avLst/>
        </a:prstGeom>
      </xdr:spPr>
    </xdr:pic>
    <xdr:clientData/>
  </xdr:twoCellAnchor>
  <xdr:twoCellAnchor editAs="oneCell">
    <xdr:from>
      <xdr:col>7</xdr:col>
      <xdr:colOff>549026</xdr:colOff>
      <xdr:row>269</xdr:row>
      <xdr:rowOff>85381</xdr:rowOff>
    </xdr:from>
    <xdr:to>
      <xdr:col>11</xdr:col>
      <xdr:colOff>116426</xdr:colOff>
      <xdr:row>282</xdr:row>
      <xdr:rowOff>85097</xdr:rowOff>
    </xdr:to>
    <xdr:pic>
      <xdr:nvPicPr>
        <xdr:cNvPr id="33" name="Imagen 32">
          <a:extLst>
            <a:ext uri="{FF2B5EF4-FFF2-40B4-BE49-F238E27FC236}">
              <a16:creationId xmlns:a16="http://schemas.microsoft.com/office/drawing/2014/main" id="{B684983E-CD0C-4F97-84C5-937F71DE45FD}"/>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a:ext>
          </a:extLst>
        </a:blip>
        <a:stretch>
          <a:fillRect/>
        </a:stretch>
      </xdr:blipFill>
      <xdr:spPr>
        <a:xfrm>
          <a:off x="4953386" y="53798761"/>
          <a:ext cx="3415500" cy="2377156"/>
        </a:xfrm>
        <a:prstGeom prst="rect">
          <a:avLst/>
        </a:prstGeom>
      </xdr:spPr>
    </xdr:pic>
    <xdr:clientData/>
  </xdr:twoCellAnchor>
  <xdr:twoCellAnchor editAs="oneCell">
    <xdr:from>
      <xdr:col>2</xdr:col>
      <xdr:colOff>95250</xdr:colOff>
      <xdr:row>103</xdr:row>
      <xdr:rowOff>133350</xdr:rowOff>
    </xdr:from>
    <xdr:to>
      <xdr:col>6</xdr:col>
      <xdr:colOff>763091</xdr:colOff>
      <xdr:row>116</xdr:row>
      <xdr:rowOff>136102</xdr:rowOff>
    </xdr:to>
    <xdr:pic>
      <xdr:nvPicPr>
        <xdr:cNvPr id="34" name="Imagen 33">
          <a:extLst>
            <a:ext uri="{FF2B5EF4-FFF2-40B4-BE49-F238E27FC236}">
              <a16:creationId xmlns:a16="http://schemas.microsoft.com/office/drawing/2014/main" id="{E1F37171-F173-400D-95A2-23DF1394F494}"/>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a:ext>
          </a:extLst>
        </a:blip>
        <a:stretch>
          <a:fillRect/>
        </a:stretch>
      </xdr:blipFill>
      <xdr:spPr>
        <a:xfrm>
          <a:off x="659130" y="19907250"/>
          <a:ext cx="3388181" cy="2380192"/>
        </a:xfrm>
        <a:prstGeom prst="rect">
          <a:avLst/>
        </a:prstGeom>
      </xdr:spPr>
    </xdr:pic>
    <xdr:clientData/>
  </xdr:twoCellAnchor>
  <xdr:twoCellAnchor editAs="oneCell">
    <xdr:from>
      <xdr:col>7</xdr:col>
      <xdr:colOff>485775</xdr:colOff>
      <xdr:row>103</xdr:row>
      <xdr:rowOff>104775</xdr:rowOff>
    </xdr:from>
    <xdr:to>
      <xdr:col>11</xdr:col>
      <xdr:colOff>53175</xdr:colOff>
      <xdr:row>116</xdr:row>
      <xdr:rowOff>110561</xdr:rowOff>
    </xdr:to>
    <xdr:pic>
      <xdr:nvPicPr>
        <xdr:cNvPr id="35" name="Imagen 34">
          <a:extLst>
            <a:ext uri="{FF2B5EF4-FFF2-40B4-BE49-F238E27FC236}">
              <a16:creationId xmlns:a16="http://schemas.microsoft.com/office/drawing/2014/main" id="{79142DCC-3F3D-46DE-88F7-3AA9D1900D3B}"/>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a:ext>
          </a:extLst>
        </a:blip>
        <a:stretch>
          <a:fillRect/>
        </a:stretch>
      </xdr:blipFill>
      <xdr:spPr>
        <a:xfrm>
          <a:off x="4890135" y="19878675"/>
          <a:ext cx="3415500" cy="2383226"/>
        </a:xfrm>
        <a:prstGeom prst="rect">
          <a:avLst/>
        </a:prstGeom>
      </xdr:spPr>
    </xdr:pic>
    <xdr:clientData/>
  </xdr:twoCellAnchor>
  <xdr:twoCellAnchor editAs="oneCell">
    <xdr:from>
      <xdr:col>3</xdr:col>
      <xdr:colOff>309235</xdr:colOff>
      <xdr:row>119</xdr:row>
      <xdr:rowOff>48392</xdr:rowOff>
    </xdr:from>
    <xdr:to>
      <xdr:col>6</xdr:col>
      <xdr:colOff>133350</xdr:colOff>
      <xdr:row>132</xdr:row>
      <xdr:rowOff>113093</xdr:rowOff>
    </xdr:to>
    <xdr:pic>
      <xdr:nvPicPr>
        <xdr:cNvPr id="36" name="Imagen 35">
          <a:extLst>
            <a:ext uri="{FF2B5EF4-FFF2-40B4-BE49-F238E27FC236}">
              <a16:creationId xmlns:a16="http://schemas.microsoft.com/office/drawing/2014/main" id="{25C8E806-D0C1-4AF3-B894-5C1BA4365857}"/>
            </a:ext>
          </a:extLst>
        </xdr:cNvPr>
        <xdr:cNvPicPr>
          <a:picLocks noChangeAspect="1"/>
        </xdr:cNvPicPr>
      </xdr:nvPicPr>
      <xdr:blipFill>
        <a:blip xmlns:r="http://schemas.openxmlformats.org/officeDocument/2006/relationships" r:embed="rId35"/>
        <a:stretch>
          <a:fillRect/>
        </a:stretch>
      </xdr:blipFill>
      <xdr:spPr>
        <a:xfrm>
          <a:off x="1444615" y="22763612"/>
          <a:ext cx="1972955" cy="2442141"/>
        </a:xfrm>
        <a:prstGeom prst="rect">
          <a:avLst/>
        </a:prstGeom>
      </xdr:spPr>
    </xdr:pic>
    <xdr:clientData/>
  </xdr:twoCellAnchor>
  <xdr:twoCellAnchor editAs="oneCell">
    <xdr:from>
      <xdr:col>7</xdr:col>
      <xdr:colOff>523875</xdr:colOff>
      <xdr:row>119</xdr:row>
      <xdr:rowOff>95250</xdr:rowOff>
    </xdr:from>
    <xdr:to>
      <xdr:col>11</xdr:col>
      <xdr:colOff>32995</xdr:colOff>
      <xdr:row>132</xdr:row>
      <xdr:rowOff>54052</xdr:rowOff>
    </xdr:to>
    <xdr:pic>
      <xdr:nvPicPr>
        <xdr:cNvPr id="37" name="Imagen 36">
          <a:extLst>
            <a:ext uri="{FF2B5EF4-FFF2-40B4-BE49-F238E27FC236}">
              <a16:creationId xmlns:a16="http://schemas.microsoft.com/office/drawing/2014/main" id="{5E3C82B4-00C8-4D80-A422-AAD1156F4432}"/>
            </a:ext>
          </a:extLst>
        </xdr:cNvPr>
        <xdr:cNvPicPr>
          <a:picLocks noChangeAspect="1"/>
        </xdr:cNvPicPr>
      </xdr:nvPicPr>
      <xdr:blipFill>
        <a:blip xmlns:r="http://schemas.openxmlformats.org/officeDocument/2006/relationships" r:embed="rId36"/>
        <a:stretch>
          <a:fillRect/>
        </a:stretch>
      </xdr:blipFill>
      <xdr:spPr>
        <a:xfrm>
          <a:off x="4928235" y="22810470"/>
          <a:ext cx="3357220" cy="233624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7B12C4C7-F807-4787-8CBC-88E69EF4124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1F0ACF9F-3CF0-439F-9176-1284BD7F2D7B}"/>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2</xdr:col>
      <xdr:colOff>58306</xdr:colOff>
      <xdr:row>6</xdr:row>
      <xdr:rowOff>48484</xdr:rowOff>
    </xdr:from>
    <xdr:to>
      <xdr:col>6</xdr:col>
      <xdr:colOff>721108</xdr:colOff>
      <xdr:row>19</xdr:row>
      <xdr:rowOff>78451</xdr:rowOff>
    </xdr:to>
    <xdr:pic>
      <xdr:nvPicPr>
        <xdr:cNvPr id="4" name="Imagen 3">
          <a:extLst>
            <a:ext uri="{FF2B5EF4-FFF2-40B4-BE49-F238E27FC236}">
              <a16:creationId xmlns:a16="http://schemas.microsoft.com/office/drawing/2014/main" id="{2FDAA816-2DFA-40B9-BD6F-D7302A5A091C}"/>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622186" y="1785844"/>
          <a:ext cx="3383142" cy="2422647"/>
        </a:xfrm>
        <a:prstGeom prst="rect">
          <a:avLst/>
        </a:prstGeom>
      </xdr:spPr>
    </xdr:pic>
    <xdr:clientData/>
  </xdr:twoCellAnchor>
  <xdr:twoCellAnchor editAs="oneCell">
    <xdr:from>
      <xdr:col>7</xdr:col>
      <xdr:colOff>554809</xdr:colOff>
      <xdr:row>6</xdr:row>
      <xdr:rowOff>54975</xdr:rowOff>
    </xdr:from>
    <xdr:to>
      <xdr:col>11</xdr:col>
      <xdr:colOff>123570</xdr:colOff>
      <xdr:row>19</xdr:row>
      <xdr:rowOff>91010</xdr:rowOff>
    </xdr:to>
    <xdr:pic>
      <xdr:nvPicPr>
        <xdr:cNvPr id="5" name="Imagen 4">
          <a:extLst>
            <a:ext uri="{FF2B5EF4-FFF2-40B4-BE49-F238E27FC236}">
              <a16:creationId xmlns:a16="http://schemas.microsoft.com/office/drawing/2014/main" id="{C4A6506E-09ED-4148-9137-A617654C8FF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959169" y="1792335"/>
          <a:ext cx="3416861" cy="2428715"/>
        </a:xfrm>
        <a:prstGeom prst="rect">
          <a:avLst/>
        </a:prstGeom>
      </xdr:spPr>
    </xdr:pic>
    <xdr:clientData/>
  </xdr:twoCellAnchor>
  <xdr:twoCellAnchor editAs="oneCell">
    <xdr:from>
      <xdr:col>2</xdr:col>
      <xdr:colOff>84605</xdr:colOff>
      <xdr:row>139</xdr:row>
      <xdr:rowOff>48484</xdr:rowOff>
    </xdr:from>
    <xdr:to>
      <xdr:col>6</xdr:col>
      <xdr:colOff>732233</xdr:colOff>
      <xdr:row>152</xdr:row>
      <xdr:rowOff>78450</xdr:rowOff>
    </xdr:to>
    <xdr:pic>
      <xdr:nvPicPr>
        <xdr:cNvPr id="6" name="Imagen 5">
          <a:extLst>
            <a:ext uri="{FF2B5EF4-FFF2-40B4-BE49-F238E27FC236}">
              <a16:creationId xmlns:a16="http://schemas.microsoft.com/office/drawing/2014/main" id="{14B37A76-1D57-4C11-BE51-1BF9E77DB49E}"/>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648485" y="29995084"/>
          <a:ext cx="3367968" cy="2422646"/>
        </a:xfrm>
        <a:prstGeom prst="rect">
          <a:avLst/>
        </a:prstGeom>
      </xdr:spPr>
    </xdr:pic>
    <xdr:clientData/>
  </xdr:twoCellAnchor>
  <xdr:twoCellAnchor editAs="oneCell">
    <xdr:from>
      <xdr:col>7</xdr:col>
      <xdr:colOff>486772</xdr:colOff>
      <xdr:row>139</xdr:row>
      <xdr:rowOff>108016</xdr:rowOff>
    </xdr:from>
    <xdr:to>
      <xdr:col>11</xdr:col>
      <xdr:colOff>55533</xdr:colOff>
      <xdr:row>152</xdr:row>
      <xdr:rowOff>137982</xdr:rowOff>
    </xdr:to>
    <xdr:pic>
      <xdr:nvPicPr>
        <xdr:cNvPr id="7" name="Imagen 6">
          <a:extLst>
            <a:ext uri="{FF2B5EF4-FFF2-40B4-BE49-F238E27FC236}">
              <a16:creationId xmlns:a16="http://schemas.microsoft.com/office/drawing/2014/main" id="{559B05FC-D01D-4181-B213-FE6587AD1081}"/>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4891132" y="30054616"/>
          <a:ext cx="3416861" cy="2422646"/>
        </a:xfrm>
        <a:prstGeom prst="rect">
          <a:avLst/>
        </a:prstGeom>
      </xdr:spPr>
    </xdr:pic>
    <xdr:clientData/>
  </xdr:twoCellAnchor>
  <xdr:twoCellAnchor editAs="oneCell">
    <xdr:from>
      <xdr:col>1</xdr:col>
      <xdr:colOff>201814</xdr:colOff>
      <xdr:row>172</xdr:row>
      <xdr:rowOff>46677</xdr:rowOff>
    </xdr:from>
    <xdr:to>
      <xdr:col>6</xdr:col>
      <xdr:colOff>883126</xdr:colOff>
      <xdr:row>185</xdr:row>
      <xdr:rowOff>149312</xdr:rowOff>
    </xdr:to>
    <xdr:pic>
      <xdr:nvPicPr>
        <xdr:cNvPr id="8" name="Imagen 7">
          <a:extLst>
            <a:ext uri="{FF2B5EF4-FFF2-40B4-BE49-F238E27FC236}">
              <a16:creationId xmlns:a16="http://schemas.microsoft.com/office/drawing/2014/main" id="{CA901163-E23C-4ABE-9370-68FF9448DA8E}"/>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445654" y="36736977"/>
          <a:ext cx="3721692" cy="2678195"/>
        </a:xfrm>
        <a:prstGeom prst="rect">
          <a:avLst/>
        </a:prstGeom>
      </xdr:spPr>
    </xdr:pic>
    <xdr:clientData/>
  </xdr:twoCellAnchor>
  <xdr:twoCellAnchor editAs="oneCell">
    <xdr:from>
      <xdr:col>7</xdr:col>
      <xdr:colOff>356024</xdr:colOff>
      <xdr:row>172</xdr:row>
      <xdr:rowOff>35079</xdr:rowOff>
    </xdr:from>
    <xdr:to>
      <xdr:col>11</xdr:col>
      <xdr:colOff>229155</xdr:colOff>
      <xdr:row>185</xdr:row>
      <xdr:rowOff>134376</xdr:rowOff>
    </xdr:to>
    <xdr:pic>
      <xdr:nvPicPr>
        <xdr:cNvPr id="9" name="Imagen 8">
          <a:extLst>
            <a:ext uri="{FF2B5EF4-FFF2-40B4-BE49-F238E27FC236}">
              <a16:creationId xmlns:a16="http://schemas.microsoft.com/office/drawing/2014/main" id="{A5400B0D-8DA8-4A83-804F-6848983D6698}"/>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760384" y="36725379"/>
          <a:ext cx="3721231" cy="2674857"/>
        </a:xfrm>
        <a:prstGeom prst="rect">
          <a:avLst/>
        </a:prstGeom>
      </xdr:spPr>
    </xdr:pic>
    <xdr:clientData/>
  </xdr:twoCellAnchor>
  <xdr:twoCellAnchor editAs="oneCell">
    <xdr:from>
      <xdr:col>7</xdr:col>
      <xdr:colOff>557166</xdr:colOff>
      <xdr:row>73</xdr:row>
      <xdr:rowOff>97838</xdr:rowOff>
    </xdr:from>
    <xdr:to>
      <xdr:col>11</xdr:col>
      <xdr:colOff>80409</xdr:colOff>
      <xdr:row>86</xdr:row>
      <xdr:rowOff>94424</xdr:rowOff>
    </xdr:to>
    <xdr:pic>
      <xdr:nvPicPr>
        <xdr:cNvPr id="10" name="Imagen 9">
          <a:extLst>
            <a:ext uri="{FF2B5EF4-FFF2-40B4-BE49-F238E27FC236}">
              <a16:creationId xmlns:a16="http://schemas.microsoft.com/office/drawing/2014/main" id="{BF047CB7-DC71-4F32-9E77-BFF65D823255}"/>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4961526" y="16084598"/>
          <a:ext cx="3371343" cy="2389266"/>
        </a:xfrm>
        <a:prstGeom prst="rect">
          <a:avLst/>
        </a:prstGeom>
      </xdr:spPr>
    </xdr:pic>
    <xdr:clientData/>
  </xdr:twoCellAnchor>
  <xdr:twoCellAnchor editAs="oneCell">
    <xdr:from>
      <xdr:col>1</xdr:col>
      <xdr:colOff>240485</xdr:colOff>
      <xdr:row>73</xdr:row>
      <xdr:rowOff>87319</xdr:rowOff>
    </xdr:from>
    <xdr:to>
      <xdr:col>6</xdr:col>
      <xdr:colOff>552208</xdr:colOff>
      <xdr:row>86</xdr:row>
      <xdr:rowOff>89974</xdr:rowOff>
    </xdr:to>
    <xdr:pic>
      <xdr:nvPicPr>
        <xdr:cNvPr id="11" name="Imagen 10">
          <a:extLst>
            <a:ext uri="{FF2B5EF4-FFF2-40B4-BE49-F238E27FC236}">
              <a16:creationId xmlns:a16="http://schemas.microsoft.com/office/drawing/2014/main" id="{768A2B3A-6866-4154-B74C-EAB7ACAAE80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84325" y="16074079"/>
          <a:ext cx="3352103" cy="2395335"/>
        </a:xfrm>
        <a:prstGeom prst="rect">
          <a:avLst/>
        </a:prstGeom>
      </xdr:spPr>
    </xdr:pic>
    <xdr:clientData/>
  </xdr:twoCellAnchor>
  <xdr:twoCellAnchor editAs="oneCell">
    <xdr:from>
      <xdr:col>1</xdr:col>
      <xdr:colOff>245403</xdr:colOff>
      <xdr:row>89</xdr:row>
      <xdr:rowOff>46470</xdr:rowOff>
    </xdr:from>
    <xdr:to>
      <xdr:col>6</xdr:col>
      <xdr:colOff>593540</xdr:colOff>
      <xdr:row>102</xdr:row>
      <xdr:rowOff>82504</xdr:rowOff>
    </xdr:to>
    <xdr:pic>
      <xdr:nvPicPr>
        <xdr:cNvPr id="12" name="Imagen 11">
          <a:extLst>
            <a:ext uri="{FF2B5EF4-FFF2-40B4-BE49-F238E27FC236}">
              <a16:creationId xmlns:a16="http://schemas.microsoft.com/office/drawing/2014/main" id="{9638369B-95E1-4B43-A358-8B2FC4425E42}"/>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489243" y="19020270"/>
          <a:ext cx="3388517" cy="2428714"/>
        </a:xfrm>
        <a:prstGeom prst="rect">
          <a:avLst/>
        </a:prstGeom>
      </xdr:spPr>
    </xdr:pic>
    <xdr:clientData/>
  </xdr:twoCellAnchor>
  <xdr:twoCellAnchor editAs="oneCell">
    <xdr:from>
      <xdr:col>7</xdr:col>
      <xdr:colOff>560068</xdr:colOff>
      <xdr:row>89</xdr:row>
      <xdr:rowOff>68738</xdr:rowOff>
    </xdr:from>
    <xdr:to>
      <xdr:col>11</xdr:col>
      <xdr:colOff>125795</xdr:colOff>
      <xdr:row>102</xdr:row>
      <xdr:rowOff>101738</xdr:rowOff>
    </xdr:to>
    <xdr:pic>
      <xdr:nvPicPr>
        <xdr:cNvPr id="13" name="Imagen 12">
          <a:extLst>
            <a:ext uri="{FF2B5EF4-FFF2-40B4-BE49-F238E27FC236}">
              <a16:creationId xmlns:a16="http://schemas.microsoft.com/office/drawing/2014/main" id="{9103FF67-AE41-4547-A6F8-95C6E07D4BA2}"/>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4964428" y="19042538"/>
          <a:ext cx="3413827" cy="2425680"/>
        </a:xfrm>
        <a:prstGeom prst="rect">
          <a:avLst/>
        </a:prstGeom>
      </xdr:spPr>
    </xdr:pic>
    <xdr:clientData/>
  </xdr:twoCellAnchor>
  <xdr:twoCellAnchor editAs="oneCell">
    <xdr:from>
      <xdr:col>7</xdr:col>
      <xdr:colOff>475024</xdr:colOff>
      <xdr:row>56</xdr:row>
      <xdr:rowOff>95480</xdr:rowOff>
    </xdr:from>
    <xdr:to>
      <xdr:col>11</xdr:col>
      <xdr:colOff>40751</xdr:colOff>
      <xdr:row>69</xdr:row>
      <xdr:rowOff>137584</xdr:rowOff>
    </xdr:to>
    <xdr:pic>
      <xdr:nvPicPr>
        <xdr:cNvPr id="14" name="Imagen 13">
          <a:extLst>
            <a:ext uri="{FF2B5EF4-FFF2-40B4-BE49-F238E27FC236}">
              <a16:creationId xmlns:a16="http://schemas.microsoft.com/office/drawing/2014/main" id="{354556FD-BADD-4047-BC50-7E8669681D0B}"/>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4879384" y="12394160"/>
          <a:ext cx="3413827" cy="2434784"/>
        </a:xfrm>
        <a:prstGeom prst="rect">
          <a:avLst/>
        </a:prstGeom>
      </xdr:spPr>
    </xdr:pic>
    <xdr:clientData/>
  </xdr:twoCellAnchor>
  <xdr:twoCellAnchor editAs="oneCell">
    <xdr:from>
      <xdr:col>2</xdr:col>
      <xdr:colOff>7279</xdr:colOff>
      <xdr:row>56</xdr:row>
      <xdr:rowOff>62249</xdr:rowOff>
    </xdr:from>
    <xdr:to>
      <xdr:col>6</xdr:col>
      <xdr:colOff>670081</xdr:colOff>
      <xdr:row>69</xdr:row>
      <xdr:rowOff>89179</xdr:rowOff>
    </xdr:to>
    <xdr:pic>
      <xdr:nvPicPr>
        <xdr:cNvPr id="15" name="Imagen 14">
          <a:extLst>
            <a:ext uri="{FF2B5EF4-FFF2-40B4-BE49-F238E27FC236}">
              <a16:creationId xmlns:a16="http://schemas.microsoft.com/office/drawing/2014/main" id="{B6AE5009-D3E7-420B-BC87-1818210C64D8}"/>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571159" y="12360929"/>
          <a:ext cx="3383142" cy="2419610"/>
        </a:xfrm>
        <a:prstGeom prst="rect">
          <a:avLst/>
        </a:prstGeom>
      </xdr:spPr>
    </xdr:pic>
    <xdr:clientData/>
  </xdr:twoCellAnchor>
  <xdr:twoCellAnchor editAs="oneCell">
    <xdr:from>
      <xdr:col>8</xdr:col>
      <xdr:colOff>259955</xdr:colOff>
      <xdr:row>106</xdr:row>
      <xdr:rowOff>22970</xdr:rowOff>
    </xdr:from>
    <xdr:to>
      <xdr:col>10</xdr:col>
      <xdr:colOff>795677</xdr:colOff>
      <xdr:row>119</xdr:row>
      <xdr:rowOff>52937</xdr:rowOff>
    </xdr:to>
    <xdr:pic>
      <xdr:nvPicPr>
        <xdr:cNvPr id="16" name="Imagen 15">
          <a:extLst>
            <a:ext uri="{FF2B5EF4-FFF2-40B4-BE49-F238E27FC236}">
              <a16:creationId xmlns:a16="http://schemas.microsoft.com/office/drawing/2014/main" id="{19F0AC3A-987B-4CE8-BAEC-9D4DB79EFEDE}"/>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5251055" y="22997270"/>
          <a:ext cx="2875062" cy="2422647"/>
        </a:xfrm>
        <a:prstGeom prst="rect">
          <a:avLst/>
        </a:prstGeom>
      </xdr:spPr>
    </xdr:pic>
    <xdr:clientData/>
  </xdr:twoCellAnchor>
  <xdr:twoCellAnchor editAs="oneCell">
    <xdr:from>
      <xdr:col>2</xdr:col>
      <xdr:colOff>27532</xdr:colOff>
      <xdr:row>122</xdr:row>
      <xdr:rowOff>68738</xdr:rowOff>
    </xdr:from>
    <xdr:to>
      <xdr:col>6</xdr:col>
      <xdr:colOff>693368</xdr:colOff>
      <xdr:row>135</xdr:row>
      <xdr:rowOff>101738</xdr:rowOff>
    </xdr:to>
    <xdr:pic>
      <xdr:nvPicPr>
        <xdr:cNvPr id="17" name="Imagen 16">
          <a:extLst>
            <a:ext uri="{FF2B5EF4-FFF2-40B4-BE49-F238E27FC236}">
              <a16:creationId xmlns:a16="http://schemas.microsoft.com/office/drawing/2014/main" id="{15A76C94-B38F-4CE9-829F-A1E9CF799941}"/>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591412" y="26030078"/>
          <a:ext cx="3386176" cy="2425680"/>
        </a:xfrm>
        <a:prstGeom prst="rect">
          <a:avLst/>
        </a:prstGeom>
      </xdr:spPr>
    </xdr:pic>
    <xdr:clientData/>
  </xdr:twoCellAnchor>
  <xdr:twoCellAnchor editAs="oneCell">
    <xdr:from>
      <xdr:col>2</xdr:col>
      <xdr:colOff>44138</xdr:colOff>
      <xdr:row>155</xdr:row>
      <xdr:rowOff>60234</xdr:rowOff>
    </xdr:from>
    <xdr:to>
      <xdr:col>6</xdr:col>
      <xdr:colOff>709127</xdr:colOff>
      <xdr:row>168</xdr:row>
      <xdr:rowOff>93235</xdr:rowOff>
    </xdr:to>
    <xdr:pic>
      <xdr:nvPicPr>
        <xdr:cNvPr id="18" name="Imagen 17">
          <a:extLst>
            <a:ext uri="{FF2B5EF4-FFF2-40B4-BE49-F238E27FC236}">
              <a16:creationId xmlns:a16="http://schemas.microsoft.com/office/drawing/2014/main" id="{7226127E-4399-4EF6-9FE0-CD17EE302077}"/>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608018" y="32993874"/>
          <a:ext cx="3385329" cy="2425681"/>
        </a:xfrm>
        <a:prstGeom prst="rect">
          <a:avLst/>
        </a:prstGeom>
      </xdr:spPr>
    </xdr:pic>
    <xdr:clientData/>
  </xdr:twoCellAnchor>
  <xdr:twoCellAnchor editAs="oneCell">
    <xdr:from>
      <xdr:col>7</xdr:col>
      <xdr:colOff>475025</xdr:colOff>
      <xdr:row>155</xdr:row>
      <xdr:rowOff>65493</xdr:rowOff>
    </xdr:from>
    <xdr:to>
      <xdr:col>11</xdr:col>
      <xdr:colOff>40752</xdr:colOff>
      <xdr:row>168</xdr:row>
      <xdr:rowOff>95460</xdr:rowOff>
    </xdr:to>
    <xdr:pic>
      <xdr:nvPicPr>
        <xdr:cNvPr id="19" name="Imagen 18">
          <a:extLst>
            <a:ext uri="{FF2B5EF4-FFF2-40B4-BE49-F238E27FC236}">
              <a16:creationId xmlns:a16="http://schemas.microsoft.com/office/drawing/2014/main" id="{D1BE8FE5-027F-49D0-9F9F-C908ACB6691A}"/>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4879385" y="32999133"/>
          <a:ext cx="3413827" cy="2422647"/>
        </a:xfrm>
        <a:prstGeom prst="rect">
          <a:avLst/>
        </a:prstGeom>
      </xdr:spPr>
    </xdr:pic>
    <xdr:clientData/>
  </xdr:twoCellAnchor>
  <xdr:twoCellAnchor editAs="oneCell">
    <xdr:from>
      <xdr:col>2</xdr:col>
      <xdr:colOff>30776</xdr:colOff>
      <xdr:row>106</xdr:row>
      <xdr:rowOff>106001</xdr:rowOff>
    </xdr:from>
    <xdr:to>
      <xdr:col>6</xdr:col>
      <xdr:colOff>699647</xdr:colOff>
      <xdr:row>119</xdr:row>
      <xdr:rowOff>142036</xdr:rowOff>
    </xdr:to>
    <xdr:pic>
      <xdr:nvPicPr>
        <xdr:cNvPr id="20" name="Imagen 19">
          <a:extLst>
            <a:ext uri="{FF2B5EF4-FFF2-40B4-BE49-F238E27FC236}">
              <a16:creationId xmlns:a16="http://schemas.microsoft.com/office/drawing/2014/main" id="{64B7911F-BE81-4DA2-B588-B7B0A5302BD8}"/>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594656" y="23080301"/>
          <a:ext cx="3389211" cy="2428715"/>
        </a:xfrm>
        <a:prstGeom prst="rect">
          <a:avLst/>
        </a:prstGeom>
      </xdr:spPr>
    </xdr:pic>
    <xdr:clientData/>
  </xdr:twoCellAnchor>
  <xdr:twoCellAnchor editAs="oneCell">
    <xdr:from>
      <xdr:col>7</xdr:col>
      <xdr:colOff>474097</xdr:colOff>
      <xdr:row>122</xdr:row>
      <xdr:rowOff>120106</xdr:rowOff>
    </xdr:from>
    <xdr:to>
      <xdr:col>11</xdr:col>
      <xdr:colOff>221899</xdr:colOff>
      <xdr:row>135</xdr:row>
      <xdr:rowOff>113656</xdr:rowOff>
    </xdr:to>
    <xdr:pic>
      <xdr:nvPicPr>
        <xdr:cNvPr id="21" name="Imagen 20">
          <a:extLst>
            <a:ext uri="{FF2B5EF4-FFF2-40B4-BE49-F238E27FC236}">
              <a16:creationId xmlns:a16="http://schemas.microsoft.com/office/drawing/2014/main" id="{549C045D-A3A0-4510-BA9E-C76625F8A8DD}"/>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4878457" y="26081446"/>
          <a:ext cx="3595902" cy="2386230"/>
        </a:xfrm>
        <a:prstGeom prst="rect">
          <a:avLst/>
        </a:prstGeom>
      </xdr:spPr>
    </xdr:pic>
    <xdr:clientData/>
  </xdr:twoCellAnchor>
  <xdr:twoCellAnchor editAs="oneCell">
    <xdr:from>
      <xdr:col>2</xdr:col>
      <xdr:colOff>49800</xdr:colOff>
      <xdr:row>39</xdr:row>
      <xdr:rowOff>94253</xdr:rowOff>
    </xdr:from>
    <xdr:to>
      <xdr:col>6</xdr:col>
      <xdr:colOff>712602</xdr:colOff>
      <xdr:row>52</xdr:row>
      <xdr:rowOff>127253</xdr:rowOff>
    </xdr:to>
    <xdr:pic>
      <xdr:nvPicPr>
        <xdr:cNvPr id="22" name="Imagen 21">
          <a:extLst>
            <a:ext uri="{FF2B5EF4-FFF2-40B4-BE49-F238E27FC236}">
              <a16:creationId xmlns:a16="http://schemas.microsoft.com/office/drawing/2014/main" id="{8B643309-EC09-47D5-84E6-102D6A7D37AC}"/>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613680" y="8392433"/>
          <a:ext cx="3383142" cy="2425680"/>
        </a:xfrm>
        <a:prstGeom prst="rect">
          <a:avLst/>
        </a:prstGeom>
      </xdr:spPr>
    </xdr:pic>
    <xdr:clientData/>
  </xdr:twoCellAnchor>
  <xdr:twoCellAnchor editAs="oneCell">
    <xdr:from>
      <xdr:col>7</xdr:col>
      <xdr:colOff>495277</xdr:colOff>
      <xdr:row>39</xdr:row>
      <xdr:rowOff>53746</xdr:rowOff>
    </xdr:from>
    <xdr:to>
      <xdr:col>11</xdr:col>
      <xdr:colOff>64038</xdr:colOff>
      <xdr:row>52</xdr:row>
      <xdr:rowOff>80676</xdr:rowOff>
    </xdr:to>
    <xdr:pic>
      <xdr:nvPicPr>
        <xdr:cNvPr id="23" name="Imagen 22">
          <a:extLst>
            <a:ext uri="{FF2B5EF4-FFF2-40B4-BE49-F238E27FC236}">
              <a16:creationId xmlns:a16="http://schemas.microsoft.com/office/drawing/2014/main" id="{9F22B71D-913B-4EC5-840E-EABF7E365FA2}"/>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4899637" y="8351926"/>
          <a:ext cx="3416861" cy="2419610"/>
        </a:xfrm>
        <a:prstGeom prst="rect">
          <a:avLst/>
        </a:prstGeom>
      </xdr:spPr>
    </xdr:pic>
    <xdr:clientData/>
  </xdr:twoCellAnchor>
  <xdr:twoCellAnchor editAs="oneCell">
    <xdr:from>
      <xdr:col>2</xdr:col>
      <xdr:colOff>49801</xdr:colOff>
      <xdr:row>23</xdr:row>
      <xdr:rowOff>68738</xdr:rowOff>
    </xdr:from>
    <xdr:to>
      <xdr:col>6</xdr:col>
      <xdr:colOff>712603</xdr:colOff>
      <xdr:row>36</xdr:row>
      <xdr:rowOff>101738</xdr:rowOff>
    </xdr:to>
    <xdr:pic>
      <xdr:nvPicPr>
        <xdr:cNvPr id="24" name="Imagen 23">
          <a:extLst>
            <a:ext uri="{FF2B5EF4-FFF2-40B4-BE49-F238E27FC236}">
              <a16:creationId xmlns:a16="http://schemas.microsoft.com/office/drawing/2014/main" id="{F5ABA8F6-81E6-49E0-B8E9-4CBD19521FCE}"/>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613681" y="5379878"/>
          <a:ext cx="3383142" cy="2425680"/>
        </a:xfrm>
        <a:prstGeom prst="rect">
          <a:avLst/>
        </a:prstGeom>
      </xdr:spPr>
    </xdr:pic>
    <xdr:clientData/>
  </xdr:twoCellAnchor>
  <xdr:twoCellAnchor editAs="oneCell">
    <xdr:from>
      <xdr:col>8</xdr:col>
      <xdr:colOff>36037</xdr:colOff>
      <xdr:row>23</xdr:row>
      <xdr:rowOff>104772</xdr:rowOff>
    </xdr:from>
    <xdr:to>
      <xdr:col>11</xdr:col>
      <xdr:colOff>174597</xdr:colOff>
      <xdr:row>36</xdr:row>
      <xdr:rowOff>131702</xdr:rowOff>
    </xdr:to>
    <xdr:pic>
      <xdr:nvPicPr>
        <xdr:cNvPr id="25" name="Imagen 24">
          <a:extLst>
            <a:ext uri="{FF2B5EF4-FFF2-40B4-BE49-F238E27FC236}">
              <a16:creationId xmlns:a16="http://schemas.microsoft.com/office/drawing/2014/main" id="{85690797-46B4-4062-949E-3568721638F7}"/>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5027137" y="5415912"/>
          <a:ext cx="3399920" cy="2419610"/>
        </a:xfrm>
        <a:prstGeom prst="rect">
          <a:avLst/>
        </a:prstGeom>
      </xdr:spPr>
    </xdr:pic>
    <xdr:clientData/>
  </xdr:twoCellAnchor>
  <xdr:twoCellAnchor editAs="oneCell">
    <xdr:from>
      <xdr:col>1</xdr:col>
      <xdr:colOff>233678</xdr:colOff>
      <xdr:row>189</xdr:row>
      <xdr:rowOff>40732</xdr:rowOff>
    </xdr:from>
    <xdr:to>
      <xdr:col>6</xdr:col>
      <xdr:colOff>881382</xdr:colOff>
      <xdr:row>202</xdr:row>
      <xdr:rowOff>109426</xdr:rowOff>
    </xdr:to>
    <xdr:pic>
      <xdr:nvPicPr>
        <xdr:cNvPr id="26" name="Imagen 25">
          <a:extLst>
            <a:ext uri="{FF2B5EF4-FFF2-40B4-BE49-F238E27FC236}">
              <a16:creationId xmlns:a16="http://schemas.microsoft.com/office/drawing/2014/main" id="{52C527FA-A39A-4DB1-A4E3-01CB86B3C280}"/>
            </a:ext>
          </a:extLst>
        </xdr:cNvPr>
        <xdr:cNvPicPr>
          <a:picLocks noChangeAspect="1"/>
        </xdr:cNvPicPr>
      </xdr:nvPicPr>
      <xdr:blipFill>
        <a:blip xmlns:r="http://schemas.openxmlformats.org/officeDocument/2006/relationships" r:embed="rId25"/>
        <a:stretch>
          <a:fillRect/>
        </a:stretch>
      </xdr:blipFill>
      <xdr:spPr>
        <a:xfrm>
          <a:off x="477518" y="40533412"/>
          <a:ext cx="3688084" cy="2644254"/>
        </a:xfrm>
        <a:prstGeom prst="rect">
          <a:avLst/>
        </a:prstGeom>
      </xdr:spPr>
    </xdr:pic>
    <xdr:clientData/>
  </xdr:twoCellAnchor>
  <xdr:twoCellAnchor editAs="oneCell">
    <xdr:from>
      <xdr:col>7</xdr:col>
      <xdr:colOff>475150</xdr:colOff>
      <xdr:row>189</xdr:row>
      <xdr:rowOff>52326</xdr:rowOff>
    </xdr:from>
    <xdr:to>
      <xdr:col>11</xdr:col>
      <xdr:colOff>319735</xdr:colOff>
      <xdr:row>202</xdr:row>
      <xdr:rowOff>103279</xdr:rowOff>
    </xdr:to>
    <xdr:pic>
      <xdr:nvPicPr>
        <xdr:cNvPr id="27" name="Imagen 26">
          <a:extLst>
            <a:ext uri="{FF2B5EF4-FFF2-40B4-BE49-F238E27FC236}">
              <a16:creationId xmlns:a16="http://schemas.microsoft.com/office/drawing/2014/main" id="{97B6FD6F-AD01-4385-AE77-BDFA2FB3DA72}"/>
            </a:ext>
          </a:extLst>
        </xdr:cNvPr>
        <xdr:cNvPicPr>
          <a:picLocks noChangeAspect="1"/>
        </xdr:cNvPicPr>
      </xdr:nvPicPr>
      <xdr:blipFill>
        <a:blip xmlns:r="http://schemas.openxmlformats.org/officeDocument/2006/relationships" r:embed="rId26"/>
        <a:stretch>
          <a:fillRect/>
        </a:stretch>
      </xdr:blipFill>
      <xdr:spPr>
        <a:xfrm>
          <a:off x="4879510" y="40545006"/>
          <a:ext cx="3692685" cy="2626513"/>
        </a:xfrm>
        <a:prstGeom prst="rect">
          <a:avLst/>
        </a:prstGeom>
      </xdr:spPr>
    </xdr:pic>
    <xdr:clientData/>
  </xdr:twoCellAnchor>
  <xdr:twoCellAnchor editAs="oneCell">
    <xdr:from>
      <xdr:col>1</xdr:col>
      <xdr:colOff>251970</xdr:colOff>
      <xdr:row>205</xdr:row>
      <xdr:rowOff>54131</xdr:rowOff>
    </xdr:from>
    <xdr:to>
      <xdr:col>6</xdr:col>
      <xdr:colOff>876020</xdr:colOff>
      <xdr:row>218</xdr:row>
      <xdr:rowOff>110996</xdr:rowOff>
    </xdr:to>
    <xdr:pic>
      <xdr:nvPicPr>
        <xdr:cNvPr id="28" name="Imagen 27">
          <a:extLst>
            <a:ext uri="{FF2B5EF4-FFF2-40B4-BE49-F238E27FC236}">
              <a16:creationId xmlns:a16="http://schemas.microsoft.com/office/drawing/2014/main" id="{FD8AAE36-99BF-40E5-8EF9-D7C3D3338A27}"/>
            </a:ext>
          </a:extLst>
        </xdr:cNvPr>
        <xdr:cNvPicPr>
          <a:picLocks noChangeAspect="1"/>
        </xdr:cNvPicPr>
      </xdr:nvPicPr>
      <xdr:blipFill>
        <a:blip xmlns:r="http://schemas.openxmlformats.org/officeDocument/2006/relationships" r:embed="rId27"/>
        <a:stretch>
          <a:fillRect/>
        </a:stretch>
      </xdr:blipFill>
      <xdr:spPr>
        <a:xfrm>
          <a:off x="495810" y="43716731"/>
          <a:ext cx="3664430" cy="2632425"/>
        </a:xfrm>
        <a:prstGeom prst="rect">
          <a:avLst/>
        </a:prstGeom>
      </xdr:spPr>
    </xdr:pic>
    <xdr:clientData/>
  </xdr:twoCellAnchor>
  <xdr:twoCellAnchor editAs="oneCell">
    <xdr:from>
      <xdr:col>7</xdr:col>
      <xdr:colOff>466388</xdr:colOff>
      <xdr:row>205</xdr:row>
      <xdr:rowOff>62635</xdr:rowOff>
    </xdr:from>
    <xdr:to>
      <xdr:col>11</xdr:col>
      <xdr:colOff>313940</xdr:colOff>
      <xdr:row>218</xdr:row>
      <xdr:rowOff>119500</xdr:rowOff>
    </xdr:to>
    <xdr:pic>
      <xdr:nvPicPr>
        <xdr:cNvPr id="29" name="Imagen 28">
          <a:extLst>
            <a:ext uri="{FF2B5EF4-FFF2-40B4-BE49-F238E27FC236}">
              <a16:creationId xmlns:a16="http://schemas.microsoft.com/office/drawing/2014/main" id="{4A0230A3-2F3B-4FA9-98AE-22727F9094CF}"/>
            </a:ext>
          </a:extLst>
        </xdr:cNvPr>
        <xdr:cNvPicPr>
          <a:picLocks noChangeAspect="1"/>
        </xdr:cNvPicPr>
      </xdr:nvPicPr>
      <xdr:blipFill>
        <a:blip xmlns:r="http://schemas.openxmlformats.org/officeDocument/2006/relationships" r:embed="rId28"/>
        <a:stretch>
          <a:fillRect/>
        </a:stretch>
      </xdr:blipFill>
      <xdr:spPr>
        <a:xfrm>
          <a:off x="4870748" y="43725235"/>
          <a:ext cx="3695652" cy="263242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s>
    <definedNames>
      <definedName name="Clasificacion"/>
    </definedNames>
    <sheetDataSet>
      <sheetData sheetId="0" refreshError="1"/>
      <sheetData sheetId="1"/>
      <sheetData sheetId="2" refreshError="1"/>
      <sheetData sheetId="3"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2:AM363"/>
  <sheetViews>
    <sheetView showGridLines="0" tabSelected="1" topLeftCell="A37" zoomScale="84" zoomScaleNormal="84" zoomScaleSheetLayoutView="70" zoomScalePageLayoutView="95" workbookViewId="0">
      <selection activeCell="B44" sqref="B44:H44"/>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87"/>
      <c r="C2" s="487"/>
      <c r="D2" s="487"/>
      <c r="E2" s="487"/>
      <c r="F2" s="235" t="s">
        <v>523</v>
      </c>
      <c r="G2" s="235"/>
      <c r="H2" s="235"/>
      <c r="I2" s="235"/>
      <c r="J2" s="235"/>
      <c r="K2" s="235"/>
      <c r="L2" s="235"/>
      <c r="M2" s="235"/>
      <c r="N2" s="235"/>
      <c r="O2" s="235"/>
      <c r="P2" s="235"/>
      <c r="Q2" s="235" t="s">
        <v>0</v>
      </c>
      <c r="R2" s="235"/>
      <c r="S2" s="487"/>
      <c r="T2" s="487"/>
    </row>
    <row r="3" spans="2:20" ht="30" customHeight="1" x14ac:dyDescent="0.2">
      <c r="B3" s="487"/>
      <c r="C3" s="487"/>
      <c r="D3" s="487"/>
      <c r="E3" s="487"/>
      <c r="F3" s="235" t="s">
        <v>524</v>
      </c>
      <c r="G3" s="235"/>
      <c r="H3" s="487" t="s">
        <v>1</v>
      </c>
      <c r="I3" s="487"/>
      <c r="J3" s="487"/>
      <c r="K3" s="487"/>
      <c r="L3" s="487"/>
      <c r="M3" s="487"/>
      <c r="N3" s="487"/>
      <c r="O3" s="487"/>
      <c r="P3" s="487"/>
      <c r="Q3" s="235" t="s">
        <v>2</v>
      </c>
      <c r="R3" s="235"/>
      <c r="S3" s="607"/>
      <c r="T3" s="607"/>
    </row>
    <row r="4" spans="2:20" ht="30" customHeight="1" x14ac:dyDescent="0.2">
      <c r="B4" s="487"/>
      <c r="C4" s="487"/>
      <c r="D4" s="487"/>
      <c r="E4" s="487"/>
      <c r="F4" s="235" t="s">
        <v>525</v>
      </c>
      <c r="G4" s="235"/>
      <c r="H4" s="487" t="s">
        <v>3</v>
      </c>
      <c r="I4" s="487"/>
      <c r="J4" s="487"/>
      <c r="K4" s="487"/>
      <c r="L4" s="487"/>
      <c r="M4" s="487"/>
      <c r="N4" s="487"/>
      <c r="O4" s="487"/>
      <c r="P4" s="487"/>
      <c r="Q4" s="235" t="s">
        <v>4</v>
      </c>
      <c r="R4" s="235"/>
      <c r="S4" s="604" t="s">
        <v>1118</v>
      </c>
      <c r="T4" s="604"/>
    </row>
    <row r="5" spans="2:20" ht="14.25" x14ac:dyDescent="0.2">
      <c r="B5" s="605"/>
      <c r="C5" s="605"/>
      <c r="D5" s="605"/>
      <c r="E5" s="605"/>
      <c r="F5" s="605"/>
      <c r="G5" s="605"/>
      <c r="H5" s="605"/>
      <c r="I5" s="605"/>
      <c r="J5" s="605"/>
      <c r="K5" s="605"/>
      <c r="L5" s="605"/>
      <c r="M5" s="605"/>
      <c r="N5" s="605"/>
      <c r="O5" s="605"/>
      <c r="P5" s="605"/>
      <c r="Q5" s="605"/>
      <c r="R5" s="605"/>
      <c r="S5" s="605"/>
      <c r="T5" s="605"/>
    </row>
    <row r="6" spans="2:20" ht="22.5" customHeight="1" x14ac:dyDescent="0.2">
      <c r="B6" s="606" t="s">
        <v>5</v>
      </c>
      <c r="C6" s="606"/>
      <c r="D6" s="606"/>
      <c r="E6" s="606"/>
      <c r="F6" s="606"/>
      <c r="G6" s="606"/>
      <c r="H6" s="606"/>
      <c r="I6" s="606"/>
      <c r="J6" s="606"/>
      <c r="K6" s="606"/>
      <c r="L6" s="606"/>
      <c r="M6" s="606"/>
      <c r="N6" s="606"/>
      <c r="O6" s="606"/>
      <c r="P6" s="606"/>
      <c r="Q6" s="606"/>
      <c r="R6" s="606"/>
      <c r="S6" s="606"/>
      <c r="T6" s="606"/>
    </row>
    <row r="7" spans="2:20" ht="14.25" x14ac:dyDescent="0.2">
      <c r="B7" s="280"/>
      <c r="C7" s="280"/>
      <c r="D7" s="280"/>
      <c r="E7" s="280"/>
      <c r="F7" s="280"/>
      <c r="G7" s="280"/>
      <c r="H7" s="280"/>
      <c r="I7" s="280"/>
      <c r="J7" s="280"/>
      <c r="K7" s="280"/>
      <c r="L7" s="280"/>
      <c r="M7" s="280"/>
      <c r="N7" s="280"/>
      <c r="O7" s="280"/>
      <c r="P7" s="280"/>
      <c r="Q7" s="280"/>
      <c r="R7" s="280"/>
      <c r="S7" s="280"/>
      <c r="T7" s="280"/>
    </row>
    <row r="8" spans="2:20" ht="22.5" customHeight="1" x14ac:dyDescent="0.2">
      <c r="B8" s="602" t="s">
        <v>6</v>
      </c>
      <c r="C8" s="602"/>
      <c r="D8" s="602"/>
      <c r="E8" s="602"/>
      <c r="F8" s="602"/>
      <c r="G8" s="602"/>
      <c r="H8" s="602"/>
      <c r="I8" s="602"/>
      <c r="J8" s="602"/>
      <c r="K8" s="602"/>
      <c r="L8" s="602"/>
      <c r="M8" s="602"/>
      <c r="N8" s="602"/>
      <c r="O8" s="602"/>
      <c r="P8" s="602"/>
      <c r="Q8" s="602"/>
      <c r="R8" s="602"/>
      <c r="S8" s="602"/>
      <c r="T8" s="602"/>
    </row>
    <row r="9" spans="2:20" ht="22.5" customHeight="1" x14ac:dyDescent="0.2">
      <c r="B9" s="570" t="s">
        <v>7</v>
      </c>
      <c r="C9" s="581"/>
      <c r="D9" s="581"/>
      <c r="E9" s="581"/>
      <c r="F9" s="581"/>
      <c r="G9" s="581"/>
      <c r="H9" s="581"/>
      <c r="I9" s="581"/>
      <c r="J9" s="581"/>
      <c r="K9" s="581"/>
      <c r="L9" s="581"/>
      <c r="M9" s="581"/>
      <c r="N9" s="581"/>
      <c r="O9" s="581"/>
      <c r="P9" s="581"/>
      <c r="Q9" s="581"/>
      <c r="R9" s="581"/>
      <c r="S9" s="581"/>
      <c r="T9" s="571"/>
    </row>
    <row r="10" spans="2:20" ht="22.5" customHeight="1" x14ac:dyDescent="0.2">
      <c r="B10" s="441" t="s">
        <v>8</v>
      </c>
      <c r="C10" s="441"/>
      <c r="D10" s="441"/>
      <c r="E10" s="441"/>
      <c r="F10" s="608" t="s">
        <v>9</v>
      </c>
      <c r="G10" s="609"/>
      <c r="H10" s="609"/>
      <c r="I10" s="610"/>
      <c r="J10" s="614" t="s">
        <v>10</v>
      </c>
      <c r="K10" s="615"/>
      <c r="L10" s="615"/>
      <c r="M10" s="615"/>
      <c r="N10" s="616"/>
      <c r="O10" s="608" t="s">
        <v>11</v>
      </c>
      <c r="P10" s="609"/>
      <c r="Q10" s="610"/>
      <c r="R10" s="620" t="s">
        <v>12</v>
      </c>
      <c r="S10" s="620"/>
      <c r="T10" s="620"/>
    </row>
    <row r="11" spans="2:20" ht="22.5" customHeight="1" x14ac:dyDescent="0.2">
      <c r="B11" s="441"/>
      <c r="C11" s="441"/>
      <c r="D11" s="441"/>
      <c r="E11" s="441"/>
      <c r="F11" s="611"/>
      <c r="G11" s="612"/>
      <c r="H11" s="612"/>
      <c r="I11" s="613"/>
      <c r="J11" s="617"/>
      <c r="K11" s="618"/>
      <c r="L11" s="618"/>
      <c r="M11" s="618"/>
      <c r="N11" s="619"/>
      <c r="O11" s="611"/>
      <c r="P11" s="612"/>
      <c r="Q11" s="613"/>
      <c r="R11" s="620"/>
      <c r="S11" s="620"/>
      <c r="T11" s="620"/>
    </row>
    <row r="12" spans="2:20" ht="168" customHeight="1" x14ac:dyDescent="0.2">
      <c r="B12" s="536" t="s">
        <v>13</v>
      </c>
      <c r="C12" s="537"/>
      <c r="D12" s="537"/>
      <c r="E12" s="538"/>
      <c r="F12" s="530" t="s">
        <v>626</v>
      </c>
      <c r="G12" s="531"/>
      <c r="H12" s="531"/>
      <c r="I12" s="532"/>
      <c r="J12" s="521" t="s">
        <v>627</v>
      </c>
      <c r="K12" s="522"/>
      <c r="L12" s="522"/>
      <c r="M12" s="522"/>
      <c r="N12" s="523"/>
      <c r="O12" s="530" t="s">
        <v>629</v>
      </c>
      <c r="P12" s="531"/>
      <c r="Q12" s="532"/>
      <c r="R12" s="548" t="s">
        <v>729</v>
      </c>
      <c r="S12" s="549"/>
      <c r="T12" s="550"/>
    </row>
    <row r="13" spans="2:20" ht="168" customHeight="1" x14ac:dyDescent="0.2">
      <c r="B13" s="539"/>
      <c r="C13" s="540"/>
      <c r="D13" s="540"/>
      <c r="E13" s="541"/>
      <c r="F13" s="533"/>
      <c r="G13" s="534"/>
      <c r="H13" s="534"/>
      <c r="I13" s="535"/>
      <c r="J13" s="521" t="s">
        <v>628</v>
      </c>
      <c r="K13" s="522"/>
      <c r="L13" s="522"/>
      <c r="M13" s="522"/>
      <c r="N13" s="523"/>
      <c r="O13" s="533"/>
      <c r="P13" s="534"/>
      <c r="Q13" s="535"/>
      <c r="R13" s="621"/>
      <c r="S13" s="622"/>
      <c r="T13" s="623"/>
    </row>
    <row r="14" spans="2:20" ht="409.6" customHeight="1" x14ac:dyDescent="0.2">
      <c r="B14" s="536" t="s">
        <v>14</v>
      </c>
      <c r="C14" s="537"/>
      <c r="D14" s="537"/>
      <c r="E14" s="538"/>
      <c r="F14" s="530" t="s">
        <v>526</v>
      </c>
      <c r="G14" s="531"/>
      <c r="H14" s="531"/>
      <c r="I14" s="532"/>
      <c r="J14" s="530" t="s">
        <v>625</v>
      </c>
      <c r="K14" s="531"/>
      <c r="L14" s="531"/>
      <c r="M14" s="531"/>
      <c r="N14" s="532"/>
      <c r="O14" s="530" t="s">
        <v>630</v>
      </c>
      <c r="P14" s="531"/>
      <c r="Q14" s="532"/>
      <c r="R14" s="548" t="s">
        <v>730</v>
      </c>
      <c r="S14" s="549"/>
      <c r="T14" s="550"/>
    </row>
    <row r="15" spans="2:20" ht="351.6" customHeight="1" x14ac:dyDescent="0.2">
      <c r="B15" s="557"/>
      <c r="C15" s="558"/>
      <c r="D15" s="558"/>
      <c r="E15" s="559"/>
      <c r="F15" s="554"/>
      <c r="G15" s="555"/>
      <c r="H15" s="555"/>
      <c r="I15" s="556"/>
      <c r="J15" s="554"/>
      <c r="K15" s="555"/>
      <c r="L15" s="555"/>
      <c r="M15" s="555"/>
      <c r="N15" s="556"/>
      <c r="O15" s="554"/>
      <c r="P15" s="555"/>
      <c r="Q15" s="556"/>
      <c r="R15" s="551"/>
      <c r="S15" s="552"/>
      <c r="T15" s="553"/>
    </row>
    <row r="16" spans="2:20" ht="409.6" customHeight="1" x14ac:dyDescent="0.2">
      <c r="B16" s="536" t="s">
        <v>15</v>
      </c>
      <c r="C16" s="537"/>
      <c r="D16" s="537"/>
      <c r="E16" s="538"/>
      <c r="F16" s="530" t="s">
        <v>644</v>
      </c>
      <c r="G16" s="531"/>
      <c r="H16" s="531"/>
      <c r="I16" s="532"/>
      <c r="J16" s="530" t="s">
        <v>121</v>
      </c>
      <c r="K16" s="531"/>
      <c r="L16" s="531"/>
      <c r="M16" s="531"/>
      <c r="N16" s="532"/>
      <c r="O16" s="530" t="s">
        <v>624</v>
      </c>
      <c r="P16" s="531"/>
      <c r="Q16" s="532"/>
      <c r="R16" s="248" t="s">
        <v>731</v>
      </c>
      <c r="S16" s="249"/>
      <c r="T16" s="250"/>
    </row>
    <row r="17" spans="2:20" ht="409.6" customHeight="1" x14ac:dyDescent="0.2">
      <c r="B17" s="557"/>
      <c r="C17" s="558"/>
      <c r="D17" s="558"/>
      <c r="E17" s="559"/>
      <c r="F17" s="554"/>
      <c r="G17" s="555"/>
      <c r="H17" s="555"/>
      <c r="I17" s="556"/>
      <c r="J17" s="554"/>
      <c r="K17" s="555"/>
      <c r="L17" s="555"/>
      <c r="M17" s="555"/>
      <c r="N17" s="556"/>
      <c r="O17" s="554"/>
      <c r="P17" s="555"/>
      <c r="Q17" s="556"/>
      <c r="R17" s="251"/>
      <c r="S17" s="349"/>
      <c r="T17" s="253"/>
    </row>
    <row r="18" spans="2:20" ht="41.45" customHeight="1" x14ac:dyDescent="0.2">
      <c r="B18" s="539"/>
      <c r="C18" s="540"/>
      <c r="D18" s="540"/>
      <c r="E18" s="541"/>
      <c r="F18" s="533"/>
      <c r="G18" s="534"/>
      <c r="H18" s="534"/>
      <c r="I18" s="535"/>
      <c r="J18" s="533"/>
      <c r="K18" s="534"/>
      <c r="L18" s="534"/>
      <c r="M18" s="534"/>
      <c r="N18" s="535"/>
      <c r="O18" s="533"/>
      <c r="P18" s="534"/>
      <c r="Q18" s="535"/>
      <c r="R18" s="350"/>
      <c r="S18" s="351"/>
      <c r="T18" s="352"/>
    </row>
    <row r="19" spans="2:20" ht="409.6" customHeight="1" x14ac:dyDescent="0.2">
      <c r="B19" s="536" t="s">
        <v>16</v>
      </c>
      <c r="C19" s="537"/>
      <c r="D19" s="537"/>
      <c r="E19" s="538"/>
      <c r="F19" s="530" t="s">
        <v>623</v>
      </c>
      <c r="G19" s="531"/>
      <c r="H19" s="531"/>
      <c r="I19" s="532"/>
      <c r="J19" s="530" t="s">
        <v>621</v>
      </c>
      <c r="K19" s="531"/>
      <c r="L19" s="531"/>
      <c r="M19" s="531"/>
      <c r="N19" s="532"/>
      <c r="O19" s="248" t="s">
        <v>622</v>
      </c>
      <c r="P19" s="249"/>
      <c r="Q19" s="250"/>
      <c r="R19" s="560"/>
      <c r="S19" s="561"/>
      <c r="T19" s="562"/>
    </row>
    <row r="20" spans="2:20" ht="409.6" customHeight="1" x14ac:dyDescent="0.2">
      <c r="B20" s="557"/>
      <c r="C20" s="558"/>
      <c r="D20" s="558"/>
      <c r="E20" s="559"/>
      <c r="F20" s="554"/>
      <c r="G20" s="555"/>
      <c r="H20" s="555"/>
      <c r="I20" s="556"/>
      <c r="J20" s="554"/>
      <c r="K20" s="555"/>
      <c r="L20" s="555"/>
      <c r="M20" s="555"/>
      <c r="N20" s="556"/>
      <c r="O20" s="251"/>
      <c r="P20" s="349"/>
      <c r="Q20" s="253"/>
      <c r="R20" s="563"/>
      <c r="S20" s="564"/>
      <c r="T20" s="565"/>
    </row>
    <row r="21" spans="2:20" ht="409.6" customHeight="1" x14ac:dyDescent="0.2">
      <c r="B21" s="557"/>
      <c r="C21" s="558"/>
      <c r="D21" s="558"/>
      <c r="E21" s="559"/>
      <c r="F21" s="554"/>
      <c r="G21" s="555"/>
      <c r="H21" s="555"/>
      <c r="I21" s="556"/>
      <c r="J21" s="554"/>
      <c r="K21" s="555"/>
      <c r="L21" s="555"/>
      <c r="M21" s="555"/>
      <c r="N21" s="556"/>
      <c r="O21" s="251"/>
      <c r="P21" s="349"/>
      <c r="Q21" s="253"/>
      <c r="R21" s="563"/>
      <c r="S21" s="564"/>
      <c r="T21" s="565"/>
    </row>
    <row r="22" spans="2:20" ht="200.45" customHeight="1" x14ac:dyDescent="0.2">
      <c r="B22" s="539"/>
      <c r="C22" s="540"/>
      <c r="D22" s="540"/>
      <c r="E22" s="541"/>
      <c r="F22" s="533"/>
      <c r="G22" s="534"/>
      <c r="H22" s="534"/>
      <c r="I22" s="535"/>
      <c r="J22" s="533"/>
      <c r="K22" s="534"/>
      <c r="L22" s="534"/>
      <c r="M22" s="534"/>
      <c r="N22" s="535"/>
      <c r="O22" s="350"/>
      <c r="P22" s="351"/>
      <c r="Q22" s="352"/>
      <c r="R22" s="566"/>
      <c r="S22" s="567"/>
      <c r="T22" s="568"/>
    </row>
    <row r="23" spans="2:20" ht="107.45" customHeight="1" x14ac:dyDescent="0.2">
      <c r="B23" s="536" t="s">
        <v>17</v>
      </c>
      <c r="C23" s="537"/>
      <c r="D23" s="537"/>
      <c r="E23" s="538"/>
      <c r="F23" s="530" t="s">
        <v>631</v>
      </c>
      <c r="G23" s="531"/>
      <c r="H23" s="531"/>
      <c r="I23" s="532"/>
      <c r="J23" s="521" t="s">
        <v>18</v>
      </c>
      <c r="K23" s="522"/>
      <c r="L23" s="522"/>
      <c r="M23" s="522"/>
      <c r="N23" s="523"/>
      <c r="O23" s="530" t="s">
        <v>633</v>
      </c>
      <c r="P23" s="531"/>
      <c r="Q23" s="532"/>
      <c r="R23" s="530" t="s">
        <v>634</v>
      </c>
      <c r="S23" s="531"/>
      <c r="T23" s="532"/>
    </row>
    <row r="24" spans="2:20" ht="409.6" customHeight="1" x14ac:dyDescent="0.2">
      <c r="B24" s="557"/>
      <c r="C24" s="558"/>
      <c r="D24" s="558"/>
      <c r="E24" s="559"/>
      <c r="F24" s="554"/>
      <c r="G24" s="555"/>
      <c r="H24" s="555"/>
      <c r="I24" s="556"/>
      <c r="J24" s="530" t="s">
        <v>632</v>
      </c>
      <c r="K24" s="531"/>
      <c r="L24" s="531"/>
      <c r="M24" s="531"/>
      <c r="N24" s="532"/>
      <c r="O24" s="554"/>
      <c r="P24" s="555"/>
      <c r="Q24" s="556"/>
      <c r="R24" s="554"/>
      <c r="S24" s="555"/>
      <c r="T24" s="556"/>
    </row>
    <row r="25" spans="2:20" ht="409.6" customHeight="1" x14ac:dyDescent="0.2">
      <c r="B25" s="557"/>
      <c r="C25" s="558"/>
      <c r="D25" s="558"/>
      <c r="E25" s="559"/>
      <c r="F25" s="554"/>
      <c r="G25" s="555"/>
      <c r="H25" s="555"/>
      <c r="I25" s="556"/>
      <c r="J25" s="554"/>
      <c r="K25" s="555"/>
      <c r="L25" s="555"/>
      <c r="M25" s="555"/>
      <c r="N25" s="556"/>
      <c r="O25" s="554"/>
      <c r="P25" s="555"/>
      <c r="Q25" s="556"/>
      <c r="R25" s="554"/>
      <c r="S25" s="555"/>
      <c r="T25" s="556"/>
    </row>
    <row r="26" spans="2:20" ht="409.6" customHeight="1" x14ac:dyDescent="0.2">
      <c r="B26" s="557"/>
      <c r="C26" s="558"/>
      <c r="D26" s="558"/>
      <c r="E26" s="559"/>
      <c r="F26" s="554"/>
      <c r="G26" s="555"/>
      <c r="H26" s="555"/>
      <c r="I26" s="556"/>
      <c r="J26" s="554"/>
      <c r="K26" s="555"/>
      <c r="L26" s="555"/>
      <c r="M26" s="555"/>
      <c r="N26" s="556"/>
      <c r="O26" s="554"/>
      <c r="P26" s="555"/>
      <c r="Q26" s="556"/>
      <c r="R26" s="554"/>
      <c r="S26" s="555"/>
      <c r="T26" s="556"/>
    </row>
    <row r="27" spans="2:20" ht="144" customHeight="1" x14ac:dyDescent="0.2">
      <c r="B27" s="539"/>
      <c r="C27" s="540"/>
      <c r="D27" s="540"/>
      <c r="E27" s="541"/>
      <c r="F27" s="533"/>
      <c r="G27" s="534"/>
      <c r="H27" s="534"/>
      <c r="I27" s="535"/>
      <c r="J27" s="533"/>
      <c r="K27" s="534"/>
      <c r="L27" s="534"/>
      <c r="M27" s="534"/>
      <c r="N27" s="535"/>
      <c r="O27" s="533"/>
      <c r="P27" s="534"/>
      <c r="Q27" s="535"/>
      <c r="R27" s="533"/>
      <c r="S27" s="534"/>
      <c r="T27" s="535"/>
    </row>
    <row r="28" spans="2:20" ht="82.5" customHeight="1" x14ac:dyDescent="0.2">
      <c r="B28" s="235" t="s">
        <v>19</v>
      </c>
      <c r="C28" s="235"/>
      <c r="D28" s="235"/>
      <c r="E28" s="235"/>
      <c r="F28" s="521" t="s">
        <v>635</v>
      </c>
      <c r="G28" s="522"/>
      <c r="H28" s="522"/>
      <c r="I28" s="523"/>
      <c r="J28" s="569" t="s">
        <v>122</v>
      </c>
      <c r="K28" s="569"/>
      <c r="L28" s="569"/>
      <c r="M28" s="569"/>
      <c r="N28" s="569"/>
      <c r="O28" s="521" t="s">
        <v>123</v>
      </c>
      <c r="P28" s="522"/>
      <c r="Q28" s="523"/>
      <c r="R28" s="542"/>
      <c r="S28" s="543"/>
      <c r="T28" s="544"/>
    </row>
    <row r="29" spans="2:20" ht="133.9" customHeight="1" x14ac:dyDescent="0.2">
      <c r="B29" s="235" t="s">
        <v>20</v>
      </c>
      <c r="C29" s="235"/>
      <c r="D29" s="235"/>
      <c r="E29" s="235"/>
      <c r="F29" s="530" t="s">
        <v>637</v>
      </c>
      <c r="G29" s="531"/>
      <c r="H29" s="531"/>
      <c r="I29" s="532"/>
      <c r="J29" s="521" t="s">
        <v>638</v>
      </c>
      <c r="K29" s="522"/>
      <c r="L29" s="522"/>
      <c r="M29" s="522"/>
      <c r="N29" s="523"/>
      <c r="O29" s="521" t="s">
        <v>636</v>
      </c>
      <c r="P29" s="522"/>
      <c r="Q29" s="522"/>
      <c r="R29" s="311" t="s">
        <v>732</v>
      </c>
      <c r="S29" s="543"/>
      <c r="T29" s="544"/>
    </row>
    <row r="30" spans="2:20" ht="237.6" customHeight="1" x14ac:dyDescent="0.2">
      <c r="B30" s="235" t="s">
        <v>21</v>
      </c>
      <c r="C30" s="235"/>
      <c r="D30" s="235"/>
      <c r="E30" s="235"/>
      <c r="F30" s="542"/>
      <c r="G30" s="543"/>
      <c r="H30" s="543"/>
      <c r="I30" s="544"/>
      <c r="J30" s="591"/>
      <c r="K30" s="591"/>
      <c r="L30" s="591"/>
      <c r="M30" s="591"/>
      <c r="N30" s="591"/>
      <c r="O30" s="521" t="s">
        <v>639</v>
      </c>
      <c r="P30" s="522"/>
      <c r="Q30" s="523"/>
      <c r="R30" s="542"/>
      <c r="S30" s="543"/>
      <c r="T30" s="544"/>
    </row>
    <row r="31" spans="2:20" ht="409.6" customHeight="1" x14ac:dyDescent="0.2">
      <c r="B31" s="536" t="s">
        <v>22</v>
      </c>
      <c r="C31" s="537"/>
      <c r="D31" s="537"/>
      <c r="E31" s="538"/>
      <c r="F31" s="530" t="s">
        <v>527</v>
      </c>
      <c r="G31" s="531"/>
      <c r="H31" s="531"/>
      <c r="I31" s="532"/>
      <c r="J31" s="530" t="s">
        <v>640</v>
      </c>
      <c r="K31" s="531"/>
      <c r="L31" s="531"/>
      <c r="M31" s="531"/>
      <c r="N31" s="532"/>
      <c r="O31" s="530" t="s">
        <v>125</v>
      </c>
      <c r="P31" s="531"/>
      <c r="Q31" s="532"/>
      <c r="R31" s="530" t="s">
        <v>124</v>
      </c>
      <c r="S31" s="531"/>
      <c r="T31" s="532"/>
    </row>
    <row r="32" spans="2:20" ht="15" customHeight="1" x14ac:dyDescent="0.2">
      <c r="B32" s="539"/>
      <c r="C32" s="540"/>
      <c r="D32" s="540"/>
      <c r="E32" s="541"/>
      <c r="F32" s="533"/>
      <c r="G32" s="534"/>
      <c r="H32" s="534"/>
      <c r="I32" s="535"/>
      <c r="J32" s="533"/>
      <c r="K32" s="534"/>
      <c r="L32" s="534"/>
      <c r="M32" s="534"/>
      <c r="N32" s="535"/>
      <c r="O32" s="533"/>
      <c r="P32" s="534"/>
      <c r="Q32" s="535"/>
      <c r="R32" s="533"/>
      <c r="S32" s="534"/>
      <c r="T32" s="535"/>
    </row>
    <row r="33" spans="2:20" ht="409.15" customHeight="1" x14ac:dyDescent="0.2">
      <c r="B33" s="536" t="s">
        <v>23</v>
      </c>
      <c r="C33" s="537"/>
      <c r="D33" s="537"/>
      <c r="E33" s="538"/>
      <c r="F33" s="530" t="s">
        <v>641</v>
      </c>
      <c r="G33" s="531"/>
      <c r="H33" s="531"/>
      <c r="I33" s="532"/>
      <c r="J33" s="248" t="s">
        <v>642</v>
      </c>
      <c r="K33" s="249"/>
      <c r="L33" s="249"/>
      <c r="M33" s="249"/>
      <c r="N33" s="250"/>
      <c r="O33" s="248" t="s">
        <v>643</v>
      </c>
      <c r="P33" s="249"/>
      <c r="Q33" s="250"/>
      <c r="R33" s="248"/>
      <c r="S33" s="249"/>
      <c r="T33" s="250"/>
    </row>
    <row r="34" spans="2:20" ht="79.900000000000006" customHeight="1" x14ac:dyDescent="0.2">
      <c r="B34" s="539"/>
      <c r="C34" s="540"/>
      <c r="D34" s="540"/>
      <c r="E34" s="541"/>
      <c r="F34" s="533"/>
      <c r="G34" s="534"/>
      <c r="H34" s="534"/>
      <c r="I34" s="535"/>
      <c r="J34" s="350"/>
      <c r="K34" s="351"/>
      <c r="L34" s="351"/>
      <c r="M34" s="351"/>
      <c r="N34" s="352"/>
      <c r="O34" s="350"/>
      <c r="P34" s="351"/>
      <c r="Q34" s="352"/>
      <c r="R34" s="350"/>
      <c r="S34" s="351"/>
      <c r="T34" s="352"/>
    </row>
    <row r="35" spans="2:20" ht="409.6" customHeight="1" x14ac:dyDescent="0.2">
      <c r="B35" s="235" t="s">
        <v>24</v>
      </c>
      <c r="C35" s="235"/>
      <c r="D35" s="235"/>
      <c r="E35" s="235"/>
      <c r="F35" s="280"/>
      <c r="G35" s="280"/>
      <c r="H35" s="280"/>
      <c r="I35" s="280"/>
      <c r="J35" s="280" t="s">
        <v>126</v>
      </c>
      <c r="K35" s="280"/>
      <c r="L35" s="280"/>
      <c r="M35" s="280"/>
      <c r="N35" s="280"/>
      <c r="O35" s="624" t="s">
        <v>733</v>
      </c>
      <c r="P35" s="624"/>
      <c r="Q35" s="624"/>
      <c r="R35" s="280"/>
      <c r="S35" s="280"/>
      <c r="T35" s="280"/>
    </row>
    <row r="36" spans="2:20" ht="206.45" customHeight="1" x14ac:dyDescent="0.2">
      <c r="B36" s="235"/>
      <c r="C36" s="235"/>
      <c r="D36" s="235"/>
      <c r="E36" s="235"/>
      <c r="F36" s="280"/>
      <c r="G36" s="280"/>
      <c r="H36" s="280"/>
      <c r="I36" s="280"/>
      <c r="J36" s="280"/>
      <c r="K36" s="280"/>
      <c r="L36" s="280"/>
      <c r="M36" s="280"/>
      <c r="N36" s="280"/>
      <c r="O36" s="624"/>
      <c r="P36" s="624"/>
      <c r="Q36" s="624"/>
      <c r="R36" s="280"/>
      <c r="S36" s="280"/>
      <c r="T36" s="280"/>
    </row>
    <row r="37" spans="2:20" ht="30" customHeight="1" x14ac:dyDescent="0.2">
      <c r="B37" s="582" t="s">
        <v>111</v>
      </c>
      <c r="C37" s="583"/>
      <c r="D37" s="583"/>
      <c r="E37" s="583"/>
      <c r="F37" s="583"/>
      <c r="G37" s="583"/>
      <c r="H37" s="583"/>
      <c r="I37" s="583"/>
      <c r="J37" s="583"/>
      <c r="K37" s="583"/>
      <c r="L37" s="583"/>
      <c r="M37" s="583"/>
      <c r="N37" s="583"/>
      <c r="O37" s="583"/>
      <c r="P37" s="583"/>
      <c r="Q37" s="583"/>
      <c r="R37" s="583"/>
      <c r="S37" s="583"/>
      <c r="T37" s="584"/>
    </row>
    <row r="38" spans="2:20" ht="22.5" customHeight="1" x14ac:dyDescent="0.2">
      <c r="B38" s="277" t="s">
        <v>25</v>
      </c>
      <c r="C38" s="278"/>
      <c r="D38" s="278"/>
      <c r="E38" s="278"/>
      <c r="F38" s="278"/>
      <c r="G38" s="278"/>
      <c r="H38" s="279"/>
      <c r="I38" s="277" t="s">
        <v>26</v>
      </c>
      <c r="J38" s="279"/>
      <c r="K38" s="277" t="s">
        <v>4</v>
      </c>
      <c r="L38" s="279"/>
      <c r="M38" s="277" t="s">
        <v>27</v>
      </c>
      <c r="N38" s="278"/>
      <c r="O38" s="278"/>
      <c r="P38" s="278"/>
      <c r="Q38" s="278"/>
      <c r="R38" s="279"/>
      <c r="S38" s="277" t="s">
        <v>4</v>
      </c>
      <c r="T38" s="279"/>
    </row>
    <row r="39" spans="2:20" ht="22.5" customHeight="1" x14ac:dyDescent="0.2">
      <c r="B39" s="241" t="s">
        <v>735</v>
      </c>
      <c r="C39" s="241"/>
      <c r="D39" s="241"/>
      <c r="E39" s="241"/>
      <c r="F39" s="241"/>
      <c r="G39" s="241"/>
      <c r="H39" s="241"/>
      <c r="I39" s="280" t="s">
        <v>736</v>
      </c>
      <c r="J39" s="280"/>
      <c r="K39" s="1074">
        <v>43782</v>
      </c>
      <c r="L39" s="1074"/>
      <c r="M39" s="280" t="s">
        <v>734</v>
      </c>
      <c r="N39" s="280"/>
      <c r="O39" s="280"/>
      <c r="P39" s="280"/>
      <c r="Q39" s="280"/>
      <c r="R39" s="280"/>
      <c r="S39" s="233"/>
      <c r="T39" s="234"/>
    </row>
    <row r="40" spans="2:20" ht="32.25" customHeight="1" x14ac:dyDescent="0.2">
      <c r="B40" s="241" t="s">
        <v>1119</v>
      </c>
      <c r="C40" s="241"/>
      <c r="D40" s="241"/>
      <c r="E40" s="241"/>
      <c r="F40" s="241"/>
      <c r="G40" s="241"/>
      <c r="H40" s="241"/>
      <c r="I40" s="594" t="s">
        <v>1120</v>
      </c>
      <c r="J40" s="596"/>
      <c r="K40" s="597">
        <v>43984</v>
      </c>
      <c r="L40" s="598"/>
      <c r="M40" s="280" t="s">
        <v>734</v>
      </c>
      <c r="N40" s="280"/>
      <c r="O40" s="280"/>
      <c r="P40" s="280"/>
      <c r="Q40" s="280"/>
      <c r="R40" s="280"/>
      <c r="S40" s="233"/>
      <c r="T40" s="234"/>
    </row>
    <row r="41" spans="2:20" ht="39.75" customHeight="1" x14ac:dyDescent="0.2">
      <c r="B41" s="241" t="s">
        <v>1125</v>
      </c>
      <c r="C41" s="241"/>
      <c r="D41" s="241"/>
      <c r="E41" s="241"/>
      <c r="F41" s="241"/>
      <c r="G41" s="241"/>
      <c r="H41" s="241"/>
      <c r="I41" s="594" t="s">
        <v>1126</v>
      </c>
      <c r="J41" s="596"/>
      <c r="K41" s="597">
        <v>43993</v>
      </c>
      <c r="L41" s="598"/>
      <c r="M41" s="280" t="s">
        <v>734</v>
      </c>
      <c r="N41" s="280"/>
      <c r="O41" s="280"/>
      <c r="P41" s="280"/>
      <c r="Q41" s="280"/>
      <c r="R41" s="280"/>
      <c r="S41" s="233"/>
      <c r="T41" s="234"/>
    </row>
    <row r="42" spans="2:20" ht="30" customHeight="1" x14ac:dyDescent="0.2">
      <c r="B42" s="1075" t="s">
        <v>1127</v>
      </c>
      <c r="C42" s="1076"/>
      <c r="D42" s="1076"/>
      <c r="E42" s="1076"/>
      <c r="F42" s="1076"/>
      <c r="G42" s="1076"/>
      <c r="H42" s="1077"/>
      <c r="I42" s="594" t="s">
        <v>1128</v>
      </c>
      <c r="J42" s="596"/>
      <c r="K42" s="597">
        <v>43993</v>
      </c>
      <c r="L42" s="598"/>
      <c r="M42" s="594" t="s">
        <v>734</v>
      </c>
      <c r="N42" s="595"/>
      <c r="O42" s="595"/>
      <c r="P42" s="595"/>
      <c r="Q42" s="595"/>
      <c r="R42" s="596"/>
      <c r="S42" s="233"/>
      <c r="T42" s="234"/>
    </row>
    <row r="43" spans="2:20" ht="45.75" customHeight="1" x14ac:dyDescent="0.2">
      <c r="B43" s="588" t="s">
        <v>1121</v>
      </c>
      <c r="C43" s="589"/>
      <c r="D43" s="589"/>
      <c r="E43" s="589"/>
      <c r="F43" s="589"/>
      <c r="G43" s="589"/>
      <c r="H43" s="590"/>
      <c r="I43" s="594" t="s">
        <v>1122</v>
      </c>
      <c r="J43" s="596"/>
      <c r="K43" s="597">
        <v>43985</v>
      </c>
      <c r="L43" s="598"/>
      <c r="M43" s="594" t="s">
        <v>734</v>
      </c>
      <c r="N43" s="595"/>
      <c r="O43" s="595"/>
      <c r="P43" s="595"/>
      <c r="Q43" s="595"/>
      <c r="R43" s="596"/>
      <c r="S43" s="233"/>
      <c r="T43" s="234"/>
    </row>
    <row r="44" spans="2:20" ht="37.5" customHeight="1" x14ac:dyDescent="0.2">
      <c r="B44" s="588" t="s">
        <v>1123</v>
      </c>
      <c r="C44" s="589"/>
      <c r="D44" s="589"/>
      <c r="E44" s="589"/>
      <c r="F44" s="589"/>
      <c r="G44" s="589"/>
      <c r="H44" s="590"/>
      <c r="I44" s="594" t="s">
        <v>1124</v>
      </c>
      <c r="J44" s="596"/>
      <c r="K44" s="597">
        <v>43984</v>
      </c>
      <c r="L44" s="598"/>
      <c r="M44" s="594" t="s">
        <v>734</v>
      </c>
      <c r="N44" s="595"/>
      <c r="O44" s="595"/>
      <c r="P44" s="595"/>
      <c r="Q44" s="595"/>
      <c r="R44" s="596"/>
      <c r="S44" s="233"/>
      <c r="T44" s="234"/>
    </row>
    <row r="45" spans="2:20" ht="55.5" customHeight="1" x14ac:dyDescent="0.2">
      <c r="B45" s="599" t="s">
        <v>28</v>
      </c>
      <c r="C45" s="600"/>
      <c r="D45" s="600"/>
      <c r="E45" s="600"/>
      <c r="F45" s="600"/>
      <c r="G45" s="600"/>
      <c r="H45" s="600"/>
      <c r="I45" s="600"/>
      <c r="J45" s="600"/>
      <c r="K45" s="600"/>
      <c r="L45" s="600"/>
      <c r="M45" s="600"/>
      <c r="N45" s="600"/>
      <c r="O45" s="600"/>
      <c r="P45" s="600"/>
      <c r="Q45" s="600"/>
      <c r="R45" s="600"/>
      <c r="S45" s="600"/>
      <c r="T45" s="601"/>
    </row>
    <row r="46" spans="2:20" ht="14.25" customHeight="1" x14ac:dyDescent="0.2">
      <c r="B46" s="64"/>
      <c r="C46" s="65"/>
      <c r="D46" s="65"/>
      <c r="E46" s="65"/>
      <c r="F46" s="65"/>
      <c r="G46" s="65"/>
      <c r="H46" s="65"/>
      <c r="I46" s="65"/>
      <c r="J46" s="65"/>
      <c r="K46" s="65"/>
      <c r="L46" s="65"/>
      <c r="M46" s="65"/>
      <c r="N46" s="65"/>
      <c r="O46" s="65"/>
      <c r="P46" s="65"/>
      <c r="Q46" s="65"/>
      <c r="R46" s="65"/>
      <c r="S46" s="65"/>
      <c r="T46" s="66"/>
    </row>
    <row r="47" spans="2:20" ht="22.5" customHeight="1" x14ac:dyDescent="0.2">
      <c r="B47" s="602" t="s">
        <v>29</v>
      </c>
      <c r="C47" s="602"/>
      <c r="D47" s="602"/>
      <c r="E47" s="602"/>
      <c r="F47" s="602"/>
      <c r="G47" s="602"/>
      <c r="H47" s="602"/>
      <c r="I47" s="602"/>
      <c r="J47" s="602"/>
      <c r="K47" s="602"/>
      <c r="L47" s="602"/>
      <c r="M47" s="602"/>
      <c r="N47" s="602"/>
      <c r="O47" s="602"/>
      <c r="P47" s="602"/>
      <c r="Q47" s="602"/>
      <c r="R47" s="602"/>
      <c r="S47" s="602"/>
      <c r="T47" s="602"/>
    </row>
    <row r="48" spans="2:20" customFormat="1" ht="25.5" customHeight="1" x14ac:dyDescent="0.25">
      <c r="B48" s="570" t="s">
        <v>130</v>
      </c>
      <c r="C48" s="581"/>
      <c r="D48" s="581"/>
      <c r="E48" s="581"/>
      <c r="F48" s="581"/>
      <c r="G48" s="581"/>
      <c r="H48" s="581"/>
      <c r="I48" s="581"/>
      <c r="J48" s="581"/>
      <c r="K48" s="581"/>
      <c r="L48" s="581"/>
      <c r="M48" s="581"/>
      <c r="N48" s="581"/>
      <c r="O48" s="581"/>
      <c r="P48" s="581"/>
      <c r="Q48" s="581"/>
      <c r="R48" s="581"/>
      <c r="S48" s="581"/>
      <c r="T48" s="571"/>
    </row>
    <row r="49" spans="2:20" customFormat="1" ht="34.5" customHeight="1" x14ac:dyDescent="0.25">
      <c r="B49" s="74" t="s">
        <v>30</v>
      </c>
      <c r="C49" s="570" t="s">
        <v>131</v>
      </c>
      <c r="D49" s="571"/>
      <c r="E49" s="570" t="s">
        <v>528</v>
      </c>
      <c r="F49" s="581"/>
      <c r="G49" s="581"/>
      <c r="H49" s="571"/>
      <c r="I49" s="570" t="s">
        <v>31</v>
      </c>
      <c r="J49" s="581"/>
      <c r="K49" s="581"/>
      <c r="L49" s="581"/>
      <c r="M49" s="581"/>
      <c r="N49" s="581"/>
      <c r="O49" s="581"/>
      <c r="P49" s="581"/>
      <c r="Q49" s="581"/>
      <c r="R49" s="571"/>
      <c r="S49" s="570" t="s">
        <v>32</v>
      </c>
      <c r="T49" s="571"/>
    </row>
    <row r="50" spans="2:20" customFormat="1" ht="408.6" customHeight="1" x14ac:dyDescent="0.25">
      <c r="B50" s="585" t="s">
        <v>33</v>
      </c>
      <c r="C50" s="248" t="s">
        <v>127</v>
      </c>
      <c r="D50" s="250"/>
      <c r="E50" s="248" t="s">
        <v>529</v>
      </c>
      <c r="F50" s="249"/>
      <c r="G50" s="249"/>
      <c r="H50" s="250"/>
      <c r="I50" s="364" t="s">
        <v>660</v>
      </c>
      <c r="J50" s="365"/>
      <c r="K50" s="365"/>
      <c r="L50" s="365"/>
      <c r="M50" s="365"/>
      <c r="N50" s="365"/>
      <c r="O50" s="365"/>
      <c r="P50" s="365"/>
      <c r="Q50" s="365"/>
      <c r="R50" s="366"/>
      <c r="S50" s="575">
        <v>1</v>
      </c>
      <c r="T50" s="576"/>
    </row>
    <row r="51" spans="2:20" s="105" customFormat="1" ht="344.45" customHeight="1" x14ac:dyDescent="0.25">
      <c r="B51" s="586"/>
      <c r="C51" s="251"/>
      <c r="D51" s="253"/>
      <c r="E51" s="251"/>
      <c r="F51" s="252"/>
      <c r="G51" s="252"/>
      <c r="H51" s="253"/>
      <c r="I51" s="572"/>
      <c r="J51" s="573"/>
      <c r="K51" s="573"/>
      <c r="L51" s="573"/>
      <c r="M51" s="573"/>
      <c r="N51" s="573"/>
      <c r="O51" s="573"/>
      <c r="P51" s="573"/>
      <c r="Q51" s="573"/>
      <c r="R51" s="574"/>
      <c r="S51" s="577"/>
      <c r="T51" s="578"/>
    </row>
    <row r="52" spans="2:20" s="105" customFormat="1" ht="162" customHeight="1" x14ac:dyDescent="0.25">
      <c r="B52" s="586"/>
      <c r="C52" s="251"/>
      <c r="D52" s="253"/>
      <c r="E52" s="350"/>
      <c r="F52" s="351"/>
      <c r="G52" s="351"/>
      <c r="H52" s="352"/>
      <c r="I52" s="367"/>
      <c r="J52" s="368"/>
      <c r="K52" s="368"/>
      <c r="L52" s="368"/>
      <c r="M52" s="368"/>
      <c r="N52" s="368"/>
      <c r="O52" s="368"/>
      <c r="P52" s="368"/>
      <c r="Q52" s="368"/>
      <c r="R52" s="369"/>
      <c r="S52" s="579"/>
      <c r="T52" s="580"/>
    </row>
    <row r="53" spans="2:20" customFormat="1" ht="69.599999999999994" customHeight="1" x14ac:dyDescent="0.25">
      <c r="B53" s="586"/>
      <c r="C53" s="251"/>
      <c r="D53" s="253"/>
      <c r="E53" s="303" t="s">
        <v>530</v>
      </c>
      <c r="F53" s="304"/>
      <c r="G53" s="304"/>
      <c r="H53" s="305"/>
      <c r="I53" s="358" t="s">
        <v>495</v>
      </c>
      <c r="J53" s="359"/>
      <c r="K53" s="359"/>
      <c r="L53" s="359"/>
      <c r="M53" s="359"/>
      <c r="N53" s="359"/>
      <c r="O53" s="359"/>
      <c r="P53" s="359"/>
      <c r="Q53" s="359"/>
      <c r="R53" s="360"/>
      <c r="S53" s="372">
        <v>1</v>
      </c>
      <c r="T53" s="373"/>
    </row>
    <row r="54" spans="2:20" customFormat="1" ht="78" customHeight="1" x14ac:dyDescent="0.25">
      <c r="B54" s="586"/>
      <c r="C54" s="251"/>
      <c r="D54" s="252"/>
      <c r="E54" s="280" t="s">
        <v>531</v>
      </c>
      <c r="F54" s="280"/>
      <c r="G54" s="280"/>
      <c r="H54" s="280"/>
      <c r="I54" s="603" t="s">
        <v>592</v>
      </c>
      <c r="J54" s="603"/>
      <c r="K54" s="603"/>
      <c r="L54" s="603"/>
      <c r="M54" s="603"/>
      <c r="N54" s="603"/>
      <c r="O54" s="603"/>
      <c r="P54" s="603"/>
      <c r="Q54" s="603"/>
      <c r="R54" s="603"/>
      <c r="S54" s="592">
        <v>1</v>
      </c>
      <c r="T54" s="592"/>
    </row>
    <row r="55" spans="2:20" s="105" customFormat="1" ht="227.45" customHeight="1" x14ac:dyDescent="0.25">
      <c r="B55" s="586"/>
      <c r="C55" s="251"/>
      <c r="D55" s="252"/>
      <c r="E55" s="357" t="s">
        <v>646</v>
      </c>
      <c r="F55" s="357"/>
      <c r="G55" s="357"/>
      <c r="H55" s="357"/>
      <c r="I55" s="527" t="s">
        <v>661</v>
      </c>
      <c r="J55" s="527"/>
      <c r="K55" s="527"/>
      <c r="L55" s="527"/>
      <c r="M55" s="527"/>
      <c r="N55" s="527"/>
      <c r="O55" s="527"/>
      <c r="P55" s="527"/>
      <c r="Q55" s="527"/>
      <c r="R55" s="527"/>
      <c r="S55" s="528">
        <v>0.6</v>
      </c>
      <c r="T55" s="529"/>
    </row>
    <row r="56" spans="2:20" customFormat="1" ht="51.6" customHeight="1" x14ac:dyDescent="0.25">
      <c r="B56" s="586"/>
      <c r="C56" s="251"/>
      <c r="D56" s="252"/>
      <c r="E56" s="280" t="s">
        <v>532</v>
      </c>
      <c r="F56" s="280"/>
      <c r="G56" s="280"/>
      <c r="H56" s="280"/>
      <c r="I56" s="603" t="s">
        <v>421</v>
      </c>
      <c r="J56" s="603"/>
      <c r="K56" s="603"/>
      <c r="L56" s="603"/>
      <c r="M56" s="603"/>
      <c r="N56" s="603"/>
      <c r="O56" s="603"/>
      <c r="P56" s="603"/>
      <c r="Q56" s="603"/>
      <c r="R56" s="603"/>
      <c r="S56" s="592">
        <v>1</v>
      </c>
      <c r="T56" s="592"/>
    </row>
    <row r="57" spans="2:20" customFormat="1" ht="73.900000000000006" customHeight="1" x14ac:dyDescent="0.25">
      <c r="B57" s="586"/>
      <c r="C57" s="251"/>
      <c r="D57" s="253"/>
      <c r="E57" s="303" t="s">
        <v>533</v>
      </c>
      <c r="F57" s="304"/>
      <c r="G57" s="304"/>
      <c r="H57" s="305"/>
      <c r="I57" s="358" t="s">
        <v>509</v>
      </c>
      <c r="J57" s="359"/>
      <c r="K57" s="359"/>
      <c r="L57" s="359"/>
      <c r="M57" s="359"/>
      <c r="N57" s="359"/>
      <c r="O57" s="359"/>
      <c r="P57" s="359"/>
      <c r="Q57" s="359"/>
      <c r="R57" s="360"/>
      <c r="S57" s="372">
        <v>1</v>
      </c>
      <c r="T57" s="373"/>
    </row>
    <row r="58" spans="2:20" customFormat="1" ht="76.150000000000006" customHeight="1" x14ac:dyDescent="0.25">
      <c r="B58" s="586"/>
      <c r="C58" s="251"/>
      <c r="D58" s="253"/>
      <c r="E58" s="303" t="s">
        <v>534</v>
      </c>
      <c r="F58" s="304"/>
      <c r="G58" s="304"/>
      <c r="H58" s="305"/>
      <c r="I58" s="358" t="s">
        <v>128</v>
      </c>
      <c r="J58" s="359"/>
      <c r="K58" s="359"/>
      <c r="L58" s="359"/>
      <c r="M58" s="359"/>
      <c r="N58" s="359"/>
      <c r="O58" s="359"/>
      <c r="P58" s="359"/>
      <c r="Q58" s="359"/>
      <c r="R58" s="360"/>
      <c r="S58" s="372">
        <v>1</v>
      </c>
      <c r="T58" s="373"/>
    </row>
    <row r="59" spans="2:20" customFormat="1" ht="101.45" customHeight="1" x14ac:dyDescent="0.25">
      <c r="B59" s="586"/>
      <c r="C59" s="251"/>
      <c r="D59" s="253"/>
      <c r="E59" s="303" t="s">
        <v>535</v>
      </c>
      <c r="F59" s="304"/>
      <c r="G59" s="304"/>
      <c r="H59" s="305"/>
      <c r="I59" s="358" t="s">
        <v>647</v>
      </c>
      <c r="J59" s="359"/>
      <c r="K59" s="359"/>
      <c r="L59" s="359"/>
      <c r="M59" s="359"/>
      <c r="N59" s="359"/>
      <c r="O59" s="359"/>
      <c r="P59" s="359"/>
      <c r="Q59" s="359"/>
      <c r="R59" s="360"/>
      <c r="S59" s="372">
        <v>1</v>
      </c>
      <c r="T59" s="373"/>
    </row>
    <row r="60" spans="2:20" customFormat="1" ht="44.45" customHeight="1" x14ac:dyDescent="0.25">
      <c r="B60" s="586"/>
      <c r="C60" s="251"/>
      <c r="D60" s="253"/>
      <c r="E60" s="303" t="s">
        <v>536</v>
      </c>
      <c r="F60" s="304"/>
      <c r="G60" s="304"/>
      <c r="H60" s="305"/>
      <c r="I60" s="358" t="s">
        <v>112</v>
      </c>
      <c r="J60" s="359"/>
      <c r="K60" s="359"/>
      <c r="L60" s="359"/>
      <c r="M60" s="359"/>
      <c r="N60" s="359"/>
      <c r="O60" s="359"/>
      <c r="P60" s="359"/>
      <c r="Q60" s="359"/>
      <c r="R60" s="360"/>
      <c r="S60" s="372">
        <v>1</v>
      </c>
      <c r="T60" s="373"/>
    </row>
    <row r="61" spans="2:20" customFormat="1" ht="55.9" customHeight="1" x14ac:dyDescent="0.25">
      <c r="B61" s="586"/>
      <c r="C61" s="251"/>
      <c r="D61" s="253"/>
      <c r="E61" s="303" t="s">
        <v>537</v>
      </c>
      <c r="F61" s="304"/>
      <c r="G61" s="304"/>
      <c r="H61" s="305"/>
      <c r="I61" s="358" t="s">
        <v>441</v>
      </c>
      <c r="J61" s="359"/>
      <c r="K61" s="359"/>
      <c r="L61" s="359"/>
      <c r="M61" s="359"/>
      <c r="N61" s="359"/>
      <c r="O61" s="359"/>
      <c r="P61" s="359"/>
      <c r="Q61" s="359"/>
      <c r="R61" s="360"/>
      <c r="S61" s="372">
        <v>1</v>
      </c>
      <c r="T61" s="373"/>
    </row>
    <row r="62" spans="2:20" customFormat="1" ht="79.900000000000006" customHeight="1" x14ac:dyDescent="0.25">
      <c r="B62" s="587"/>
      <c r="C62" s="350"/>
      <c r="D62" s="352"/>
      <c r="E62" s="303" t="s">
        <v>538</v>
      </c>
      <c r="F62" s="304"/>
      <c r="G62" s="304"/>
      <c r="H62" s="305"/>
      <c r="I62" s="358" t="s">
        <v>510</v>
      </c>
      <c r="J62" s="359"/>
      <c r="K62" s="359"/>
      <c r="L62" s="359"/>
      <c r="M62" s="359"/>
      <c r="N62" s="359"/>
      <c r="O62" s="359"/>
      <c r="P62" s="359"/>
      <c r="Q62" s="359"/>
      <c r="R62" s="360"/>
      <c r="S62" s="372">
        <v>1</v>
      </c>
      <c r="T62" s="373"/>
    </row>
    <row r="63" spans="2:20" customFormat="1" ht="409.15" customHeight="1" x14ac:dyDescent="0.25">
      <c r="B63" s="632" t="s">
        <v>34</v>
      </c>
      <c r="C63" s="248" t="s">
        <v>35</v>
      </c>
      <c r="D63" s="250"/>
      <c r="E63" s="248" t="s">
        <v>529</v>
      </c>
      <c r="F63" s="249"/>
      <c r="G63" s="249"/>
      <c r="H63" s="250"/>
      <c r="I63" s="364" t="s">
        <v>662</v>
      </c>
      <c r="J63" s="365"/>
      <c r="K63" s="365"/>
      <c r="L63" s="365"/>
      <c r="M63" s="365"/>
      <c r="N63" s="365"/>
      <c r="O63" s="365"/>
      <c r="P63" s="365"/>
      <c r="Q63" s="365"/>
      <c r="R63" s="366"/>
      <c r="S63" s="372">
        <v>1</v>
      </c>
      <c r="T63" s="373"/>
    </row>
    <row r="64" spans="2:20" s="105" customFormat="1" ht="211.15" customHeight="1" x14ac:dyDescent="0.25">
      <c r="B64" s="633"/>
      <c r="C64" s="251"/>
      <c r="D64" s="253"/>
      <c r="E64" s="350"/>
      <c r="F64" s="351"/>
      <c r="G64" s="351"/>
      <c r="H64" s="352"/>
      <c r="I64" s="367"/>
      <c r="J64" s="368"/>
      <c r="K64" s="368"/>
      <c r="L64" s="368"/>
      <c r="M64" s="368"/>
      <c r="N64" s="368"/>
      <c r="O64" s="368"/>
      <c r="P64" s="368"/>
      <c r="Q64" s="368"/>
      <c r="R64" s="369"/>
      <c r="S64" s="131"/>
      <c r="T64" s="132"/>
    </row>
    <row r="65" spans="2:23" customFormat="1" ht="111" customHeight="1" x14ac:dyDescent="0.25">
      <c r="B65" s="633"/>
      <c r="C65" s="251"/>
      <c r="D65" s="253"/>
      <c r="E65" s="303" t="s">
        <v>539</v>
      </c>
      <c r="F65" s="304"/>
      <c r="G65" s="304"/>
      <c r="H65" s="305"/>
      <c r="I65" s="358" t="s">
        <v>593</v>
      </c>
      <c r="J65" s="359"/>
      <c r="K65" s="359"/>
      <c r="L65" s="359"/>
      <c r="M65" s="359"/>
      <c r="N65" s="359"/>
      <c r="O65" s="359"/>
      <c r="P65" s="359"/>
      <c r="Q65" s="359"/>
      <c r="R65" s="360"/>
      <c r="S65" s="372">
        <v>1</v>
      </c>
      <c r="T65" s="373"/>
      <c r="W65" s="129"/>
    </row>
    <row r="66" spans="2:23" customFormat="1" ht="97.9" customHeight="1" x14ac:dyDescent="0.25">
      <c r="B66" s="633"/>
      <c r="C66" s="251"/>
      <c r="D66" s="253"/>
      <c r="E66" s="303" t="s">
        <v>540</v>
      </c>
      <c r="F66" s="304"/>
      <c r="G66" s="304"/>
      <c r="H66" s="305"/>
      <c r="I66" s="358" t="s">
        <v>648</v>
      </c>
      <c r="J66" s="359"/>
      <c r="K66" s="359"/>
      <c r="L66" s="359"/>
      <c r="M66" s="359"/>
      <c r="N66" s="359"/>
      <c r="O66" s="359"/>
      <c r="P66" s="359"/>
      <c r="Q66" s="359"/>
      <c r="R66" s="360"/>
      <c r="S66" s="372">
        <v>1</v>
      </c>
      <c r="T66" s="373"/>
    </row>
    <row r="67" spans="2:23" customFormat="1" ht="67.5" customHeight="1" x14ac:dyDescent="0.25">
      <c r="B67" s="633"/>
      <c r="C67" s="251"/>
      <c r="D67" s="253"/>
      <c r="E67" s="303" t="s">
        <v>541</v>
      </c>
      <c r="F67" s="304"/>
      <c r="G67" s="304"/>
      <c r="H67" s="305"/>
      <c r="I67" s="358" t="s">
        <v>597</v>
      </c>
      <c r="J67" s="359"/>
      <c r="K67" s="359"/>
      <c r="L67" s="359"/>
      <c r="M67" s="359"/>
      <c r="N67" s="359"/>
      <c r="O67" s="359"/>
      <c r="P67" s="359"/>
      <c r="Q67" s="359"/>
      <c r="R67" s="360"/>
      <c r="S67" s="372">
        <v>1</v>
      </c>
      <c r="T67" s="373"/>
    </row>
    <row r="68" spans="2:23" customFormat="1" ht="85.5" customHeight="1" x14ac:dyDescent="0.25">
      <c r="B68" s="633"/>
      <c r="C68" s="251"/>
      <c r="D68" s="253"/>
      <c r="E68" s="303" t="s">
        <v>542</v>
      </c>
      <c r="F68" s="304"/>
      <c r="G68" s="304"/>
      <c r="H68" s="305"/>
      <c r="I68" s="358" t="s">
        <v>504</v>
      </c>
      <c r="J68" s="359"/>
      <c r="K68" s="359"/>
      <c r="L68" s="359"/>
      <c r="M68" s="359"/>
      <c r="N68" s="359"/>
      <c r="O68" s="359"/>
      <c r="P68" s="359"/>
      <c r="Q68" s="359"/>
      <c r="R68" s="360"/>
      <c r="S68" s="372">
        <v>1</v>
      </c>
      <c r="T68" s="373"/>
    </row>
    <row r="69" spans="2:23" customFormat="1" ht="135.6" customHeight="1" x14ac:dyDescent="0.25">
      <c r="B69" s="633"/>
      <c r="C69" s="251"/>
      <c r="D69" s="253"/>
      <c r="E69" s="303" t="s">
        <v>543</v>
      </c>
      <c r="F69" s="304"/>
      <c r="G69" s="304"/>
      <c r="H69" s="305"/>
      <c r="I69" s="358" t="s">
        <v>598</v>
      </c>
      <c r="J69" s="359"/>
      <c r="K69" s="359"/>
      <c r="L69" s="359"/>
      <c r="M69" s="359"/>
      <c r="N69" s="359"/>
      <c r="O69" s="359"/>
      <c r="P69" s="359"/>
      <c r="Q69" s="359"/>
      <c r="R69" s="360"/>
      <c r="S69" s="372">
        <v>1</v>
      </c>
      <c r="T69" s="373"/>
    </row>
    <row r="70" spans="2:23" customFormat="1" ht="135.6" customHeight="1" x14ac:dyDescent="0.25">
      <c r="B70" s="633"/>
      <c r="C70" s="251"/>
      <c r="D70" s="253"/>
      <c r="E70" s="303" t="s">
        <v>544</v>
      </c>
      <c r="F70" s="304"/>
      <c r="G70" s="304"/>
      <c r="H70" s="305"/>
      <c r="I70" s="358" t="s">
        <v>505</v>
      </c>
      <c r="J70" s="359"/>
      <c r="K70" s="359"/>
      <c r="L70" s="359"/>
      <c r="M70" s="359"/>
      <c r="N70" s="359"/>
      <c r="O70" s="359"/>
      <c r="P70" s="359"/>
      <c r="Q70" s="359"/>
      <c r="R70" s="360"/>
      <c r="S70" s="372">
        <v>1</v>
      </c>
      <c r="T70" s="373"/>
    </row>
    <row r="71" spans="2:23" customFormat="1" ht="73.150000000000006" customHeight="1" x14ac:dyDescent="0.25">
      <c r="B71" s="633"/>
      <c r="C71" s="251"/>
      <c r="D71" s="253"/>
      <c r="E71" s="303" t="s">
        <v>545</v>
      </c>
      <c r="F71" s="304"/>
      <c r="G71" s="304"/>
      <c r="H71" s="305"/>
      <c r="I71" s="361" t="s">
        <v>487</v>
      </c>
      <c r="J71" s="362"/>
      <c r="K71" s="362"/>
      <c r="L71" s="362"/>
      <c r="M71" s="362"/>
      <c r="N71" s="362"/>
      <c r="O71" s="362"/>
      <c r="P71" s="362"/>
      <c r="Q71" s="362"/>
      <c r="R71" s="363"/>
      <c r="S71" s="372">
        <v>1</v>
      </c>
      <c r="T71" s="373"/>
    </row>
    <row r="72" spans="2:23" customFormat="1" ht="152.65" customHeight="1" x14ac:dyDescent="0.25">
      <c r="B72" s="633"/>
      <c r="C72" s="251"/>
      <c r="D72" s="253"/>
      <c r="E72" s="303" t="s">
        <v>546</v>
      </c>
      <c r="F72" s="304"/>
      <c r="G72" s="304"/>
      <c r="H72" s="305"/>
      <c r="I72" s="358" t="s">
        <v>488</v>
      </c>
      <c r="J72" s="359"/>
      <c r="K72" s="359"/>
      <c r="L72" s="359"/>
      <c r="M72" s="359"/>
      <c r="N72" s="359"/>
      <c r="O72" s="359"/>
      <c r="P72" s="359"/>
      <c r="Q72" s="359"/>
      <c r="R72" s="360"/>
      <c r="S72" s="372">
        <v>0.7</v>
      </c>
      <c r="T72" s="373"/>
    </row>
    <row r="73" spans="2:23" customFormat="1" ht="50.25" customHeight="1" x14ac:dyDescent="0.25">
      <c r="B73" s="633"/>
      <c r="C73" s="251"/>
      <c r="D73" s="253"/>
      <c r="E73" s="303" t="s">
        <v>547</v>
      </c>
      <c r="F73" s="304"/>
      <c r="G73" s="304"/>
      <c r="H73" s="305"/>
      <c r="I73" s="358" t="s">
        <v>129</v>
      </c>
      <c r="J73" s="359"/>
      <c r="K73" s="359"/>
      <c r="L73" s="359"/>
      <c r="M73" s="359"/>
      <c r="N73" s="359"/>
      <c r="O73" s="359"/>
      <c r="P73" s="359"/>
      <c r="Q73" s="359"/>
      <c r="R73" s="360"/>
      <c r="S73" s="372">
        <v>1</v>
      </c>
      <c r="T73" s="373"/>
    </row>
    <row r="74" spans="2:23" customFormat="1" ht="60" customHeight="1" x14ac:dyDescent="0.25">
      <c r="B74" s="634"/>
      <c r="C74" s="350"/>
      <c r="D74" s="352"/>
      <c r="E74" s="303" t="s">
        <v>548</v>
      </c>
      <c r="F74" s="304"/>
      <c r="G74" s="304"/>
      <c r="H74" s="305"/>
      <c r="I74" s="361" t="s">
        <v>511</v>
      </c>
      <c r="J74" s="362"/>
      <c r="K74" s="362"/>
      <c r="L74" s="362"/>
      <c r="M74" s="362"/>
      <c r="N74" s="362"/>
      <c r="O74" s="362"/>
      <c r="P74" s="362"/>
      <c r="Q74" s="362"/>
      <c r="R74" s="363"/>
      <c r="S74" s="372">
        <v>0.6</v>
      </c>
      <c r="T74" s="373"/>
    </row>
    <row r="75" spans="2:23" customFormat="1" ht="81.599999999999994" customHeight="1" x14ac:dyDescent="0.25">
      <c r="B75" s="585" t="s">
        <v>422</v>
      </c>
      <c r="C75" s="248" t="s">
        <v>423</v>
      </c>
      <c r="D75" s="250"/>
      <c r="E75" s="303" t="s">
        <v>549</v>
      </c>
      <c r="F75" s="304"/>
      <c r="G75" s="304"/>
      <c r="H75" s="305"/>
      <c r="I75" s="358" t="s">
        <v>424</v>
      </c>
      <c r="J75" s="359"/>
      <c r="K75" s="359"/>
      <c r="L75" s="359"/>
      <c r="M75" s="359"/>
      <c r="N75" s="359"/>
      <c r="O75" s="359"/>
      <c r="P75" s="359"/>
      <c r="Q75" s="359"/>
      <c r="R75" s="360"/>
      <c r="S75" s="372">
        <v>1</v>
      </c>
      <c r="T75" s="373"/>
    </row>
    <row r="76" spans="2:23" customFormat="1" ht="137.44999999999999" customHeight="1" x14ac:dyDescent="0.25">
      <c r="B76" s="586"/>
      <c r="C76" s="251"/>
      <c r="D76" s="253"/>
      <c r="E76" s="303" t="s">
        <v>550</v>
      </c>
      <c r="F76" s="304"/>
      <c r="G76" s="304"/>
      <c r="H76" s="305"/>
      <c r="I76" s="469" t="s">
        <v>594</v>
      </c>
      <c r="J76" s="638"/>
      <c r="K76" s="638"/>
      <c r="L76" s="638"/>
      <c r="M76" s="638"/>
      <c r="N76" s="638"/>
      <c r="O76" s="638"/>
      <c r="P76" s="638"/>
      <c r="Q76" s="638"/>
      <c r="R76" s="639"/>
      <c r="S76" s="575">
        <v>1</v>
      </c>
      <c r="T76" s="576"/>
    </row>
    <row r="77" spans="2:23" customFormat="1" ht="96" customHeight="1" x14ac:dyDescent="0.25">
      <c r="B77" s="587"/>
      <c r="C77" s="350"/>
      <c r="D77" s="352"/>
      <c r="E77" s="303" t="s">
        <v>550</v>
      </c>
      <c r="F77" s="304"/>
      <c r="G77" s="304"/>
      <c r="H77" s="305"/>
      <c r="I77" s="469" t="s">
        <v>595</v>
      </c>
      <c r="J77" s="638"/>
      <c r="K77" s="638"/>
      <c r="L77" s="638"/>
      <c r="M77" s="638"/>
      <c r="N77" s="638"/>
      <c r="O77" s="638"/>
      <c r="P77" s="638"/>
      <c r="Q77" s="638"/>
      <c r="R77" s="639"/>
      <c r="S77" s="579"/>
      <c r="T77" s="580"/>
    </row>
    <row r="78" spans="2:23" customFormat="1" ht="27" customHeight="1" x14ac:dyDescent="0.25">
      <c r="B78" s="277"/>
      <c r="C78" s="278"/>
      <c r="D78" s="278"/>
      <c r="E78" s="278"/>
      <c r="F78" s="278"/>
      <c r="G78" s="278"/>
      <c r="H78" s="278"/>
      <c r="I78" s="278"/>
      <c r="J78" s="278"/>
      <c r="K78" s="278"/>
      <c r="L78" s="278"/>
      <c r="M78" s="278"/>
      <c r="N78" s="278"/>
      <c r="O78" s="278"/>
      <c r="P78" s="278"/>
      <c r="Q78" s="278"/>
      <c r="R78" s="278"/>
      <c r="S78" s="278"/>
      <c r="T78" s="279"/>
    </row>
    <row r="79" spans="2:23" customFormat="1" ht="27.75" customHeight="1" x14ac:dyDescent="0.25">
      <c r="B79" s="524" t="s">
        <v>132</v>
      </c>
      <c r="C79" s="525"/>
      <c r="D79" s="525"/>
      <c r="E79" s="525"/>
      <c r="F79" s="525"/>
      <c r="G79" s="525"/>
      <c r="H79" s="525"/>
      <c r="I79" s="525"/>
      <c r="J79" s="525"/>
      <c r="K79" s="525"/>
      <c r="L79" s="525"/>
      <c r="M79" s="525"/>
      <c r="N79" s="525"/>
      <c r="O79" s="525"/>
      <c r="P79" s="525"/>
      <c r="Q79" s="525"/>
      <c r="R79" s="525"/>
      <c r="S79" s="525"/>
      <c r="T79" s="526"/>
    </row>
    <row r="80" spans="2:23" customFormat="1" ht="27.75" customHeight="1" x14ac:dyDescent="0.25">
      <c r="B80" s="107" t="s">
        <v>30</v>
      </c>
      <c r="C80" s="524" t="s">
        <v>133</v>
      </c>
      <c r="D80" s="526"/>
      <c r="E80" s="524" t="s">
        <v>551</v>
      </c>
      <c r="F80" s="525"/>
      <c r="G80" s="525"/>
      <c r="H80" s="525"/>
      <c r="I80" s="526"/>
      <c r="J80" s="524" t="s">
        <v>31</v>
      </c>
      <c r="K80" s="525"/>
      <c r="L80" s="525"/>
      <c r="M80" s="525"/>
      <c r="N80" s="525"/>
      <c r="O80" s="525"/>
      <c r="P80" s="525"/>
      <c r="Q80" s="525"/>
      <c r="R80" s="526"/>
      <c r="S80" s="524" t="s">
        <v>32</v>
      </c>
      <c r="T80" s="526"/>
    </row>
    <row r="81" spans="2:20" customFormat="1" ht="228.6" customHeight="1" x14ac:dyDescent="0.25">
      <c r="B81" s="585" t="s">
        <v>36</v>
      </c>
      <c r="C81" s="248" t="s">
        <v>37</v>
      </c>
      <c r="D81" s="250"/>
      <c r="E81" s="524" t="s">
        <v>552</v>
      </c>
      <c r="F81" s="525"/>
      <c r="G81" s="525"/>
      <c r="H81" s="525"/>
      <c r="I81" s="526"/>
      <c r="J81" s="545" t="s">
        <v>689</v>
      </c>
      <c r="K81" s="546"/>
      <c r="L81" s="546"/>
      <c r="M81" s="546"/>
      <c r="N81" s="546"/>
      <c r="O81" s="546"/>
      <c r="P81" s="546"/>
      <c r="Q81" s="546"/>
      <c r="R81" s="547"/>
      <c r="S81" s="372">
        <v>0.95</v>
      </c>
      <c r="T81" s="373"/>
    </row>
    <row r="82" spans="2:20" customFormat="1" ht="74.099999999999994" customHeight="1" x14ac:dyDescent="0.25">
      <c r="B82" s="586"/>
      <c r="C82" s="251"/>
      <c r="D82" s="253"/>
      <c r="E82" s="524" t="s">
        <v>553</v>
      </c>
      <c r="F82" s="525"/>
      <c r="G82" s="525"/>
      <c r="H82" s="525"/>
      <c r="I82" s="526"/>
      <c r="J82" s="545" t="s">
        <v>489</v>
      </c>
      <c r="K82" s="546"/>
      <c r="L82" s="546"/>
      <c r="M82" s="546"/>
      <c r="N82" s="546"/>
      <c r="O82" s="546"/>
      <c r="P82" s="546"/>
      <c r="Q82" s="546"/>
      <c r="R82" s="547"/>
      <c r="S82" s="372">
        <v>1</v>
      </c>
      <c r="T82" s="373"/>
    </row>
    <row r="83" spans="2:20" customFormat="1" ht="129.75" customHeight="1" x14ac:dyDescent="0.25">
      <c r="B83" s="586"/>
      <c r="C83" s="251"/>
      <c r="D83" s="253"/>
      <c r="E83" s="524" t="s">
        <v>554</v>
      </c>
      <c r="F83" s="525"/>
      <c r="G83" s="525"/>
      <c r="H83" s="525"/>
      <c r="I83" s="526"/>
      <c r="J83" s="545" t="s">
        <v>442</v>
      </c>
      <c r="K83" s="546"/>
      <c r="L83" s="546"/>
      <c r="M83" s="546"/>
      <c r="N83" s="546"/>
      <c r="O83" s="546"/>
      <c r="P83" s="546"/>
      <c r="Q83" s="546"/>
      <c r="R83" s="547"/>
      <c r="S83" s="372">
        <v>1</v>
      </c>
      <c r="T83" s="373"/>
    </row>
    <row r="84" spans="2:20" customFormat="1" ht="56.25" customHeight="1" x14ac:dyDescent="0.25">
      <c r="B84" s="586"/>
      <c r="C84" s="251"/>
      <c r="D84" s="253"/>
      <c r="E84" s="524" t="s">
        <v>555</v>
      </c>
      <c r="F84" s="525"/>
      <c r="G84" s="525"/>
      <c r="H84" s="525"/>
      <c r="I84" s="526"/>
      <c r="J84" s="545" t="s">
        <v>134</v>
      </c>
      <c r="K84" s="546"/>
      <c r="L84" s="546"/>
      <c r="M84" s="546"/>
      <c r="N84" s="546"/>
      <c r="O84" s="546"/>
      <c r="P84" s="546"/>
      <c r="Q84" s="546"/>
      <c r="R84" s="547"/>
      <c r="S84" s="372">
        <v>1</v>
      </c>
      <c r="T84" s="373"/>
    </row>
    <row r="85" spans="2:20" customFormat="1" ht="49.5" customHeight="1" x14ac:dyDescent="0.25">
      <c r="B85" s="586"/>
      <c r="C85" s="251"/>
      <c r="D85" s="253"/>
      <c r="E85" s="524" t="s">
        <v>556</v>
      </c>
      <c r="F85" s="525"/>
      <c r="G85" s="525"/>
      <c r="H85" s="525"/>
      <c r="I85" s="526"/>
      <c r="J85" s="545" t="s">
        <v>135</v>
      </c>
      <c r="K85" s="546"/>
      <c r="L85" s="546"/>
      <c r="M85" s="546"/>
      <c r="N85" s="546"/>
      <c r="O85" s="546"/>
      <c r="P85" s="546"/>
      <c r="Q85" s="546"/>
      <c r="R85" s="547"/>
      <c r="S85" s="372">
        <v>1</v>
      </c>
      <c r="T85" s="373"/>
    </row>
    <row r="86" spans="2:20" customFormat="1" ht="34.5" customHeight="1" x14ac:dyDescent="0.25">
      <c r="B86" s="586"/>
      <c r="C86" s="251"/>
      <c r="D86" s="253"/>
      <c r="E86" s="524" t="s">
        <v>557</v>
      </c>
      <c r="F86" s="525"/>
      <c r="G86" s="525"/>
      <c r="H86" s="525"/>
      <c r="I86" s="526"/>
      <c r="J86" s="545" t="s">
        <v>113</v>
      </c>
      <c r="K86" s="546"/>
      <c r="L86" s="546"/>
      <c r="M86" s="546"/>
      <c r="N86" s="546"/>
      <c r="O86" s="546"/>
      <c r="P86" s="546"/>
      <c r="Q86" s="546"/>
      <c r="R86" s="547"/>
      <c r="S86" s="372">
        <v>1</v>
      </c>
      <c r="T86" s="373"/>
    </row>
    <row r="87" spans="2:20" customFormat="1" ht="127.15" customHeight="1" x14ac:dyDescent="0.25">
      <c r="B87" s="586"/>
      <c r="C87" s="251"/>
      <c r="D87" s="253"/>
      <c r="E87" s="303" t="s">
        <v>558</v>
      </c>
      <c r="F87" s="304"/>
      <c r="G87" s="304"/>
      <c r="H87" s="304"/>
      <c r="I87" s="305"/>
      <c r="J87" s="358" t="s">
        <v>649</v>
      </c>
      <c r="K87" s="359"/>
      <c r="L87" s="359"/>
      <c r="M87" s="359"/>
      <c r="N87" s="359"/>
      <c r="O87" s="359"/>
      <c r="P87" s="359"/>
      <c r="Q87" s="359"/>
      <c r="R87" s="360"/>
      <c r="S87" s="372">
        <v>1</v>
      </c>
      <c r="T87" s="373"/>
    </row>
    <row r="88" spans="2:20" customFormat="1" ht="139.5" customHeight="1" x14ac:dyDescent="0.25">
      <c r="B88" s="587"/>
      <c r="C88" s="350"/>
      <c r="D88" s="352"/>
      <c r="E88" s="303" t="s">
        <v>559</v>
      </c>
      <c r="F88" s="304"/>
      <c r="G88" s="304"/>
      <c r="H88" s="304"/>
      <c r="I88" s="305"/>
      <c r="J88" s="358" t="s">
        <v>650</v>
      </c>
      <c r="K88" s="359"/>
      <c r="L88" s="359"/>
      <c r="M88" s="359"/>
      <c r="N88" s="359"/>
      <c r="O88" s="359"/>
      <c r="P88" s="359"/>
      <c r="Q88" s="359"/>
      <c r="R88" s="360"/>
      <c r="S88" s="372">
        <v>1</v>
      </c>
      <c r="T88" s="373"/>
    </row>
    <row r="89" spans="2:20" customFormat="1" ht="163.5" customHeight="1" x14ac:dyDescent="0.25">
      <c r="B89" s="632" t="s">
        <v>38</v>
      </c>
      <c r="C89" s="248" t="s">
        <v>39</v>
      </c>
      <c r="D89" s="250"/>
      <c r="E89" s="524" t="s">
        <v>560</v>
      </c>
      <c r="F89" s="525"/>
      <c r="G89" s="525"/>
      <c r="H89" s="525"/>
      <c r="I89" s="526"/>
      <c r="J89" s="545" t="s">
        <v>512</v>
      </c>
      <c r="K89" s="546"/>
      <c r="L89" s="546"/>
      <c r="M89" s="546"/>
      <c r="N89" s="546"/>
      <c r="O89" s="546"/>
      <c r="P89" s="546"/>
      <c r="Q89" s="546"/>
      <c r="R89" s="547"/>
      <c r="S89" s="372">
        <v>1</v>
      </c>
      <c r="T89" s="373"/>
    </row>
    <row r="90" spans="2:20" customFormat="1" ht="70.900000000000006" customHeight="1" x14ac:dyDescent="0.25">
      <c r="B90" s="633"/>
      <c r="C90" s="251"/>
      <c r="D90" s="253"/>
      <c r="E90" s="524" t="s">
        <v>561</v>
      </c>
      <c r="F90" s="525"/>
      <c r="G90" s="525"/>
      <c r="H90" s="525"/>
      <c r="I90" s="526"/>
      <c r="J90" s="545" t="s">
        <v>596</v>
      </c>
      <c r="K90" s="546"/>
      <c r="L90" s="546"/>
      <c r="M90" s="546"/>
      <c r="N90" s="546"/>
      <c r="O90" s="546"/>
      <c r="P90" s="546"/>
      <c r="Q90" s="546"/>
      <c r="R90" s="547"/>
      <c r="S90" s="372">
        <v>1</v>
      </c>
      <c r="T90" s="373"/>
    </row>
    <row r="91" spans="2:20" customFormat="1" ht="30" customHeight="1" x14ac:dyDescent="0.25">
      <c r="B91" s="634"/>
      <c r="C91" s="350"/>
      <c r="D91" s="352"/>
      <c r="E91" s="524" t="s">
        <v>555</v>
      </c>
      <c r="F91" s="525"/>
      <c r="G91" s="525"/>
      <c r="H91" s="525"/>
      <c r="I91" s="526"/>
      <c r="J91" s="545" t="s">
        <v>114</v>
      </c>
      <c r="K91" s="546"/>
      <c r="L91" s="546"/>
      <c r="M91" s="546"/>
      <c r="N91" s="546"/>
      <c r="O91" s="546"/>
      <c r="P91" s="546"/>
      <c r="Q91" s="546"/>
      <c r="R91" s="547"/>
      <c r="S91" s="372">
        <v>1</v>
      </c>
      <c r="T91" s="373"/>
    </row>
    <row r="92" spans="2:20" customFormat="1" ht="242.1" customHeight="1" x14ac:dyDescent="0.25">
      <c r="B92" s="585" t="s">
        <v>40</v>
      </c>
      <c r="C92" s="248" t="s">
        <v>41</v>
      </c>
      <c r="D92" s="250"/>
      <c r="E92" s="524" t="s">
        <v>560</v>
      </c>
      <c r="F92" s="525"/>
      <c r="G92" s="525"/>
      <c r="H92" s="525"/>
      <c r="I92" s="526"/>
      <c r="J92" s="358" t="s">
        <v>463</v>
      </c>
      <c r="K92" s="359"/>
      <c r="L92" s="359"/>
      <c r="M92" s="359"/>
      <c r="N92" s="359"/>
      <c r="O92" s="359"/>
      <c r="P92" s="359"/>
      <c r="Q92" s="359"/>
      <c r="R92" s="360"/>
      <c r="S92" s="372">
        <v>0.9</v>
      </c>
      <c r="T92" s="373"/>
    </row>
    <row r="93" spans="2:20" customFormat="1" ht="27.75" customHeight="1" x14ac:dyDescent="0.25">
      <c r="B93" s="586"/>
      <c r="C93" s="251"/>
      <c r="D93" s="253"/>
      <c r="E93" s="524" t="s">
        <v>553</v>
      </c>
      <c r="F93" s="525"/>
      <c r="G93" s="525"/>
      <c r="H93" s="525"/>
      <c r="I93" s="526"/>
      <c r="J93" s="545" t="s">
        <v>449</v>
      </c>
      <c r="K93" s="546"/>
      <c r="L93" s="546"/>
      <c r="M93" s="546"/>
      <c r="N93" s="546"/>
      <c r="O93" s="546"/>
      <c r="P93" s="546"/>
      <c r="Q93" s="546"/>
      <c r="R93" s="547"/>
      <c r="S93" s="372">
        <v>1</v>
      </c>
      <c r="T93" s="373"/>
    </row>
    <row r="94" spans="2:20" customFormat="1" ht="145.15" customHeight="1" x14ac:dyDescent="0.25">
      <c r="B94" s="586"/>
      <c r="C94" s="251"/>
      <c r="D94" s="253"/>
      <c r="E94" s="524" t="s">
        <v>562</v>
      </c>
      <c r="F94" s="525"/>
      <c r="G94" s="525"/>
      <c r="H94" s="525"/>
      <c r="I94" s="526"/>
      <c r="J94" s="358" t="s">
        <v>651</v>
      </c>
      <c r="K94" s="359"/>
      <c r="L94" s="359"/>
      <c r="M94" s="359"/>
      <c r="N94" s="359"/>
      <c r="O94" s="359"/>
      <c r="P94" s="359"/>
      <c r="Q94" s="359"/>
      <c r="R94" s="360"/>
      <c r="S94" s="372">
        <v>0.83</v>
      </c>
      <c r="T94" s="373"/>
    </row>
    <row r="95" spans="2:20" customFormat="1" ht="39" customHeight="1" x14ac:dyDescent="0.25">
      <c r="B95" s="586"/>
      <c r="C95" s="251"/>
      <c r="D95" s="253"/>
      <c r="E95" s="524" t="s">
        <v>563</v>
      </c>
      <c r="F95" s="525"/>
      <c r="G95" s="525"/>
      <c r="H95" s="525"/>
      <c r="I95" s="526"/>
      <c r="J95" s="545" t="s">
        <v>464</v>
      </c>
      <c r="K95" s="546"/>
      <c r="L95" s="546"/>
      <c r="M95" s="546"/>
      <c r="N95" s="546"/>
      <c r="O95" s="546"/>
      <c r="P95" s="546"/>
      <c r="Q95" s="546"/>
      <c r="R95" s="547"/>
      <c r="S95" s="372">
        <v>1</v>
      </c>
      <c r="T95" s="373"/>
    </row>
    <row r="96" spans="2:20" customFormat="1" ht="36.6" customHeight="1" x14ac:dyDescent="0.25">
      <c r="B96" s="586"/>
      <c r="C96" s="251"/>
      <c r="D96" s="253"/>
      <c r="E96" s="524" t="s">
        <v>555</v>
      </c>
      <c r="F96" s="525"/>
      <c r="G96" s="525"/>
      <c r="H96" s="525"/>
      <c r="I96" s="526"/>
      <c r="J96" s="545" t="s">
        <v>455</v>
      </c>
      <c r="K96" s="546"/>
      <c r="L96" s="546"/>
      <c r="M96" s="546"/>
      <c r="N96" s="546"/>
      <c r="O96" s="546"/>
      <c r="P96" s="546"/>
      <c r="Q96" s="546"/>
      <c r="R96" s="547"/>
      <c r="S96" s="372">
        <v>1</v>
      </c>
      <c r="T96" s="373"/>
    </row>
    <row r="97" spans="2:20" customFormat="1" ht="51" customHeight="1" x14ac:dyDescent="0.25">
      <c r="B97" s="586"/>
      <c r="C97" s="251"/>
      <c r="D97" s="253"/>
      <c r="E97" s="524" t="s">
        <v>556</v>
      </c>
      <c r="F97" s="525"/>
      <c r="G97" s="525"/>
      <c r="H97" s="525"/>
      <c r="I97" s="526"/>
      <c r="J97" s="545" t="s">
        <v>115</v>
      </c>
      <c r="K97" s="546"/>
      <c r="L97" s="546"/>
      <c r="M97" s="546"/>
      <c r="N97" s="546"/>
      <c r="O97" s="546"/>
      <c r="P97" s="546"/>
      <c r="Q97" s="546"/>
      <c r="R97" s="547"/>
      <c r="S97" s="372">
        <v>1</v>
      </c>
      <c r="T97" s="373"/>
    </row>
    <row r="98" spans="2:20" customFormat="1" ht="49.15" customHeight="1" x14ac:dyDescent="0.25">
      <c r="B98" s="586"/>
      <c r="C98" s="251"/>
      <c r="D98" s="253"/>
      <c r="E98" s="524" t="s">
        <v>557</v>
      </c>
      <c r="F98" s="525"/>
      <c r="G98" s="525"/>
      <c r="H98" s="525"/>
      <c r="I98" s="526"/>
      <c r="J98" s="545" t="s">
        <v>465</v>
      </c>
      <c r="K98" s="546"/>
      <c r="L98" s="546"/>
      <c r="M98" s="546"/>
      <c r="N98" s="546"/>
      <c r="O98" s="546"/>
      <c r="P98" s="546"/>
      <c r="Q98" s="546"/>
      <c r="R98" s="547"/>
      <c r="S98" s="372">
        <v>1</v>
      </c>
      <c r="T98" s="373"/>
    </row>
    <row r="99" spans="2:20" customFormat="1" ht="49.15" customHeight="1" x14ac:dyDescent="0.25">
      <c r="B99" s="586"/>
      <c r="C99" s="251"/>
      <c r="D99" s="253"/>
      <c r="E99" s="524" t="s">
        <v>564</v>
      </c>
      <c r="F99" s="525"/>
      <c r="G99" s="525"/>
      <c r="H99" s="525"/>
      <c r="I99" s="526"/>
      <c r="J99" s="545" t="s">
        <v>466</v>
      </c>
      <c r="K99" s="546"/>
      <c r="L99" s="546"/>
      <c r="M99" s="546"/>
      <c r="N99" s="546"/>
      <c r="O99" s="546"/>
      <c r="P99" s="546"/>
      <c r="Q99" s="546"/>
      <c r="R99" s="547"/>
      <c r="S99" s="372">
        <v>1</v>
      </c>
      <c r="T99" s="373"/>
    </row>
    <row r="100" spans="2:20" customFormat="1" ht="49.15" customHeight="1" x14ac:dyDescent="0.25">
      <c r="B100" s="587"/>
      <c r="C100" s="350"/>
      <c r="D100" s="352"/>
      <c r="E100" s="524" t="s">
        <v>565</v>
      </c>
      <c r="F100" s="525"/>
      <c r="G100" s="525"/>
      <c r="H100" s="525"/>
      <c r="I100" s="526"/>
      <c r="J100" s="545" t="s">
        <v>467</v>
      </c>
      <c r="K100" s="546"/>
      <c r="L100" s="546"/>
      <c r="M100" s="546"/>
      <c r="N100" s="546"/>
      <c r="O100" s="546"/>
      <c r="P100" s="546"/>
      <c r="Q100" s="546"/>
      <c r="R100" s="547"/>
      <c r="S100" s="372">
        <v>1</v>
      </c>
      <c r="T100" s="373"/>
    </row>
    <row r="101" spans="2:20" ht="17.25" customHeight="1" x14ac:dyDescent="0.2">
      <c r="B101" s="625"/>
      <c r="C101" s="626"/>
      <c r="D101" s="626"/>
      <c r="E101" s="626"/>
      <c r="F101" s="626"/>
      <c r="G101" s="626"/>
      <c r="H101" s="626"/>
      <c r="I101" s="626"/>
      <c r="J101" s="626"/>
      <c r="K101" s="626"/>
      <c r="L101" s="626"/>
      <c r="M101" s="626"/>
      <c r="N101" s="626"/>
      <c r="O101" s="626"/>
      <c r="P101" s="626"/>
      <c r="Q101" s="626"/>
      <c r="R101" s="626"/>
      <c r="S101" s="626"/>
      <c r="T101" s="627"/>
    </row>
    <row r="102" spans="2:20" ht="28.5" customHeight="1" x14ac:dyDescent="0.2">
      <c r="B102" s="629" t="s">
        <v>30</v>
      </c>
      <c r="C102" s="630"/>
      <c r="D102" s="635" t="s">
        <v>566</v>
      </c>
      <c r="E102" s="636"/>
      <c r="F102" s="636"/>
      <c r="G102" s="636"/>
      <c r="H102" s="636"/>
      <c r="I102" s="636"/>
      <c r="J102" s="637"/>
      <c r="K102" s="635" t="s">
        <v>420</v>
      </c>
      <c r="L102" s="636"/>
      <c r="M102" s="636"/>
      <c r="N102" s="636"/>
      <c r="O102" s="636"/>
      <c r="P102" s="636"/>
      <c r="Q102" s="636"/>
      <c r="R102" s="637"/>
      <c r="S102" s="608" t="s">
        <v>4</v>
      </c>
      <c r="T102" s="610"/>
    </row>
    <row r="103" spans="2:20" ht="45" customHeight="1" x14ac:dyDescent="0.2">
      <c r="B103" s="640" t="s">
        <v>1074</v>
      </c>
      <c r="C103" s="640"/>
      <c r="D103" s="239" t="s">
        <v>1075</v>
      </c>
      <c r="E103" s="239"/>
      <c r="F103" s="239"/>
      <c r="G103" s="239"/>
      <c r="H103" s="239"/>
      <c r="I103" s="239"/>
      <c r="J103" s="239"/>
      <c r="K103" s="628" t="s">
        <v>1076</v>
      </c>
      <c r="L103" s="628"/>
      <c r="M103" s="628"/>
      <c r="N103" s="628"/>
      <c r="O103" s="628"/>
      <c r="P103" s="628"/>
      <c r="Q103" s="628"/>
      <c r="R103" s="628"/>
      <c r="S103" s="631">
        <v>43986</v>
      </c>
      <c r="T103" s="631"/>
    </row>
    <row r="104" spans="2:20" ht="76.150000000000006" customHeight="1" x14ac:dyDescent="0.2">
      <c r="B104" s="640" t="s">
        <v>1077</v>
      </c>
      <c r="C104" s="640"/>
      <c r="D104" s="239" t="s">
        <v>1078</v>
      </c>
      <c r="E104" s="239"/>
      <c r="F104" s="239"/>
      <c r="G104" s="239"/>
      <c r="H104" s="239"/>
      <c r="I104" s="239"/>
      <c r="J104" s="239"/>
      <c r="K104" s="628" t="s">
        <v>741</v>
      </c>
      <c r="L104" s="628"/>
      <c r="M104" s="628"/>
      <c r="N104" s="628"/>
      <c r="O104" s="628"/>
      <c r="P104" s="628"/>
      <c r="Q104" s="628"/>
      <c r="R104" s="628"/>
      <c r="S104" s="631">
        <v>43986</v>
      </c>
      <c r="T104" s="631"/>
    </row>
    <row r="105" spans="2:20" ht="43.9" customHeight="1" x14ac:dyDescent="0.2">
      <c r="B105" s="640" t="s">
        <v>766</v>
      </c>
      <c r="C105" s="640"/>
      <c r="D105" s="239" t="s">
        <v>1079</v>
      </c>
      <c r="E105" s="239"/>
      <c r="F105" s="239"/>
      <c r="G105" s="239"/>
      <c r="H105" s="239"/>
      <c r="I105" s="239"/>
      <c r="J105" s="239"/>
      <c r="K105" s="628" t="s">
        <v>741</v>
      </c>
      <c r="L105" s="628"/>
      <c r="M105" s="628"/>
      <c r="N105" s="628"/>
      <c r="O105" s="628"/>
      <c r="P105" s="628"/>
      <c r="Q105" s="628"/>
      <c r="R105" s="628"/>
      <c r="S105" s="631">
        <v>43987</v>
      </c>
      <c r="T105" s="631"/>
    </row>
    <row r="106" spans="2:20" ht="43.9" customHeight="1" x14ac:dyDescent="0.2">
      <c r="B106" s="640">
        <v>1</v>
      </c>
      <c r="C106" s="640"/>
      <c r="D106" s="239" t="s">
        <v>1080</v>
      </c>
      <c r="E106" s="239"/>
      <c r="F106" s="239"/>
      <c r="G106" s="239"/>
      <c r="H106" s="239"/>
      <c r="I106" s="239"/>
      <c r="J106" s="239"/>
      <c r="K106" s="628" t="s">
        <v>1081</v>
      </c>
      <c r="L106" s="628"/>
      <c r="M106" s="628"/>
      <c r="N106" s="628"/>
      <c r="O106" s="628"/>
      <c r="P106" s="628"/>
      <c r="Q106" s="628"/>
      <c r="R106" s="628"/>
      <c r="S106" s="631">
        <v>43990</v>
      </c>
      <c r="T106" s="631"/>
    </row>
    <row r="107" spans="2:20" ht="59.45" customHeight="1" x14ac:dyDescent="0.2">
      <c r="B107" s="631" t="s">
        <v>9</v>
      </c>
      <c r="C107" s="640"/>
      <c r="D107" s="239" t="s">
        <v>1087</v>
      </c>
      <c r="E107" s="239"/>
      <c r="F107" s="239"/>
      <c r="G107" s="239"/>
      <c r="H107" s="239"/>
      <c r="I107" s="239"/>
      <c r="J107" s="239"/>
      <c r="K107" s="628" t="s">
        <v>741</v>
      </c>
      <c r="L107" s="628"/>
      <c r="M107" s="628"/>
      <c r="N107" s="628"/>
      <c r="O107" s="628"/>
      <c r="P107" s="628"/>
      <c r="Q107" s="628"/>
      <c r="R107" s="628"/>
      <c r="S107" s="631">
        <v>43990</v>
      </c>
      <c r="T107" s="631"/>
    </row>
    <row r="108" spans="2:20" ht="43.9" customHeight="1" x14ac:dyDescent="0.2">
      <c r="B108" s="631" t="s">
        <v>894</v>
      </c>
      <c r="C108" s="640"/>
      <c r="D108" s="239" t="s">
        <v>1088</v>
      </c>
      <c r="E108" s="239"/>
      <c r="F108" s="239"/>
      <c r="G108" s="239"/>
      <c r="H108" s="239"/>
      <c r="I108" s="239"/>
      <c r="J108" s="239"/>
      <c r="K108" s="628" t="s">
        <v>741</v>
      </c>
      <c r="L108" s="628"/>
      <c r="M108" s="628"/>
      <c r="N108" s="628"/>
      <c r="O108" s="628"/>
      <c r="P108" s="628"/>
      <c r="Q108" s="628"/>
      <c r="R108" s="628"/>
      <c r="S108" s="631">
        <v>43991</v>
      </c>
      <c r="T108" s="631"/>
    </row>
    <row r="109" spans="2:20" ht="35.450000000000003" customHeight="1" x14ac:dyDescent="0.2">
      <c r="B109" s="640" t="s">
        <v>766</v>
      </c>
      <c r="C109" s="640"/>
      <c r="D109" s="239" t="s">
        <v>1082</v>
      </c>
      <c r="E109" s="239"/>
      <c r="F109" s="239"/>
      <c r="G109" s="239"/>
      <c r="H109" s="239"/>
      <c r="I109" s="239"/>
      <c r="J109" s="239"/>
      <c r="K109" s="628" t="s">
        <v>741</v>
      </c>
      <c r="L109" s="628"/>
      <c r="M109" s="628"/>
      <c r="N109" s="628"/>
      <c r="O109" s="628"/>
      <c r="P109" s="628"/>
      <c r="Q109" s="628"/>
      <c r="R109" s="628"/>
      <c r="S109" s="631">
        <v>43992</v>
      </c>
      <c r="T109" s="631"/>
    </row>
    <row r="110" spans="2:20" ht="39" customHeight="1" x14ac:dyDescent="0.2">
      <c r="B110" s="640" t="s">
        <v>766</v>
      </c>
      <c r="C110" s="640"/>
      <c r="D110" s="239" t="s">
        <v>1083</v>
      </c>
      <c r="E110" s="239"/>
      <c r="F110" s="239"/>
      <c r="G110" s="239"/>
      <c r="H110" s="239"/>
      <c r="I110" s="239"/>
      <c r="J110" s="239"/>
      <c r="K110" s="628" t="s">
        <v>741</v>
      </c>
      <c r="L110" s="628"/>
      <c r="M110" s="628"/>
      <c r="N110" s="628"/>
      <c r="O110" s="628"/>
      <c r="P110" s="628"/>
      <c r="Q110" s="628"/>
      <c r="R110" s="628"/>
      <c r="S110" s="631" t="s">
        <v>1084</v>
      </c>
      <c r="T110" s="631"/>
    </row>
    <row r="111" spans="2:20" ht="37.9" customHeight="1" x14ac:dyDescent="0.2">
      <c r="B111" s="640" t="s">
        <v>766</v>
      </c>
      <c r="C111" s="640"/>
      <c r="D111" s="239" t="s">
        <v>1085</v>
      </c>
      <c r="E111" s="239"/>
      <c r="F111" s="239"/>
      <c r="G111" s="239"/>
      <c r="H111" s="239"/>
      <c r="I111" s="239"/>
      <c r="J111" s="239"/>
      <c r="K111" s="628" t="s">
        <v>741</v>
      </c>
      <c r="L111" s="628"/>
      <c r="M111" s="628"/>
      <c r="N111" s="628"/>
      <c r="O111" s="628"/>
      <c r="P111" s="628"/>
      <c r="Q111" s="628"/>
      <c r="R111" s="628"/>
      <c r="S111" s="631">
        <v>43992</v>
      </c>
      <c r="T111" s="631"/>
    </row>
    <row r="112" spans="2:20" ht="246.6" customHeight="1" x14ac:dyDescent="0.2">
      <c r="B112" s="640" t="s">
        <v>766</v>
      </c>
      <c r="C112" s="640"/>
      <c r="D112" s="239" t="s">
        <v>1086</v>
      </c>
      <c r="E112" s="239"/>
      <c r="F112" s="239"/>
      <c r="G112" s="239"/>
      <c r="H112" s="239"/>
      <c r="I112" s="239"/>
      <c r="J112" s="239"/>
      <c r="K112" s="628" t="s">
        <v>741</v>
      </c>
      <c r="L112" s="628"/>
      <c r="M112" s="628"/>
      <c r="N112" s="628"/>
      <c r="O112" s="628"/>
      <c r="P112" s="628"/>
      <c r="Q112" s="628"/>
      <c r="R112" s="628"/>
      <c r="S112" s="631" t="s">
        <v>1084</v>
      </c>
      <c r="T112" s="631"/>
    </row>
    <row r="113" spans="1:20" ht="40.15" customHeight="1" x14ac:dyDescent="0.2">
      <c r="B113" s="640" t="s">
        <v>766</v>
      </c>
      <c r="C113" s="640"/>
      <c r="D113" s="239" t="s">
        <v>1082</v>
      </c>
      <c r="E113" s="239"/>
      <c r="F113" s="239"/>
      <c r="G113" s="239"/>
      <c r="H113" s="239"/>
      <c r="I113" s="239"/>
      <c r="J113" s="239"/>
      <c r="K113" s="628" t="s">
        <v>741</v>
      </c>
      <c r="L113" s="628"/>
      <c r="M113" s="628"/>
      <c r="N113" s="628"/>
      <c r="O113" s="628"/>
      <c r="P113" s="628"/>
      <c r="Q113" s="628"/>
      <c r="R113" s="628"/>
      <c r="S113" s="631">
        <v>43992</v>
      </c>
      <c r="T113" s="631"/>
    </row>
    <row r="114" spans="1:20" ht="30.6" customHeight="1" x14ac:dyDescent="0.2">
      <c r="B114" s="216"/>
      <c r="C114" s="217"/>
      <c r="D114" s="218"/>
      <c r="E114" s="218"/>
      <c r="F114" s="218"/>
      <c r="G114" s="218"/>
      <c r="H114" s="218"/>
      <c r="I114" s="218"/>
      <c r="J114" s="218"/>
      <c r="K114" s="219"/>
      <c r="L114" s="219"/>
      <c r="M114" s="219"/>
      <c r="N114" s="219"/>
      <c r="O114" s="219"/>
      <c r="P114" s="219"/>
      <c r="Q114" s="219"/>
      <c r="R114" s="219"/>
      <c r="S114" s="220"/>
      <c r="T114" s="221"/>
    </row>
    <row r="115" spans="1:20" ht="25.9" customHeight="1" x14ac:dyDescent="0.2">
      <c r="A115" s="2"/>
      <c r="B115" s="641" t="s">
        <v>42</v>
      </c>
      <c r="C115" s="642"/>
      <c r="D115" s="642"/>
      <c r="E115" s="642"/>
      <c r="F115" s="642"/>
      <c r="G115" s="642"/>
      <c r="H115" s="642"/>
      <c r="I115" s="642"/>
      <c r="J115" s="642"/>
      <c r="K115" s="642"/>
      <c r="L115" s="642"/>
      <c r="M115" s="642"/>
      <c r="N115" s="642"/>
      <c r="O115" s="642"/>
      <c r="P115" s="642"/>
      <c r="Q115" s="642"/>
      <c r="R115" s="642"/>
      <c r="S115" s="642"/>
      <c r="T115" s="643"/>
    </row>
    <row r="116" spans="1:20" ht="24.6" customHeight="1" x14ac:dyDescent="0.2">
      <c r="A116" s="2"/>
      <c r="B116" s="608" t="s">
        <v>43</v>
      </c>
      <c r="C116" s="609"/>
      <c r="D116" s="609"/>
      <c r="E116" s="610"/>
      <c r="F116" s="137" t="s">
        <v>30</v>
      </c>
      <c r="G116" s="608" t="s">
        <v>44</v>
      </c>
      <c r="H116" s="609"/>
      <c r="I116" s="609"/>
      <c r="J116" s="609"/>
      <c r="K116" s="609"/>
      <c r="L116" s="609"/>
      <c r="M116" s="609"/>
      <c r="N116" s="609"/>
      <c r="O116" s="609"/>
      <c r="P116" s="609"/>
      <c r="Q116" s="609"/>
      <c r="R116" s="610"/>
      <c r="S116" s="608" t="s">
        <v>4</v>
      </c>
      <c r="T116" s="610"/>
    </row>
    <row r="117" spans="1:20" ht="37.9" customHeight="1" x14ac:dyDescent="0.2">
      <c r="A117" s="2"/>
      <c r="B117" s="281" t="s">
        <v>816</v>
      </c>
      <c r="C117" s="281"/>
      <c r="D117" s="281"/>
      <c r="E117" s="281"/>
      <c r="F117" s="224">
        <v>4</v>
      </c>
      <c r="G117" s="239" t="s">
        <v>859</v>
      </c>
      <c r="H117" s="239"/>
      <c r="I117" s="239"/>
      <c r="J117" s="239"/>
      <c r="K117" s="239"/>
      <c r="L117" s="239"/>
      <c r="M117" s="239"/>
      <c r="N117" s="239"/>
      <c r="O117" s="239"/>
      <c r="P117" s="239"/>
      <c r="Q117" s="239"/>
      <c r="R117" s="239"/>
      <c r="S117" s="631">
        <v>43991</v>
      </c>
      <c r="T117" s="631"/>
    </row>
    <row r="118" spans="1:20" ht="37.9" customHeight="1" x14ac:dyDescent="0.2">
      <c r="A118" s="2"/>
      <c r="B118" s="281" t="s">
        <v>817</v>
      </c>
      <c r="C118" s="281"/>
      <c r="D118" s="281"/>
      <c r="E118" s="281"/>
      <c r="F118" s="224">
        <v>1</v>
      </c>
      <c r="G118" s="239" t="s">
        <v>964</v>
      </c>
      <c r="H118" s="239"/>
      <c r="I118" s="239"/>
      <c r="J118" s="239"/>
      <c r="K118" s="239"/>
      <c r="L118" s="239"/>
      <c r="M118" s="239"/>
      <c r="N118" s="239"/>
      <c r="O118" s="239"/>
      <c r="P118" s="239"/>
      <c r="Q118" s="239"/>
      <c r="R118" s="239"/>
      <c r="S118" s="631">
        <v>43987</v>
      </c>
      <c r="T118" s="631"/>
    </row>
    <row r="119" spans="1:20" ht="37.9" customHeight="1" x14ac:dyDescent="0.2">
      <c r="A119" s="2"/>
      <c r="B119" s="281"/>
      <c r="C119" s="281"/>
      <c r="D119" s="281"/>
      <c r="E119" s="281"/>
      <c r="F119" s="224" t="s">
        <v>34</v>
      </c>
      <c r="G119" s="239" t="s">
        <v>964</v>
      </c>
      <c r="H119" s="239"/>
      <c r="I119" s="239"/>
      <c r="J119" s="239"/>
      <c r="K119" s="239"/>
      <c r="L119" s="239"/>
      <c r="M119" s="239"/>
      <c r="N119" s="239"/>
      <c r="O119" s="239"/>
      <c r="P119" s="239"/>
      <c r="Q119" s="239"/>
      <c r="R119" s="239"/>
      <c r="S119" s="631">
        <v>43990</v>
      </c>
      <c r="T119" s="631"/>
    </row>
    <row r="120" spans="1:20" ht="37.9" customHeight="1" x14ac:dyDescent="0.2">
      <c r="A120" s="2"/>
      <c r="B120" s="281" t="s">
        <v>965</v>
      </c>
      <c r="C120" s="281"/>
      <c r="D120" s="281"/>
      <c r="E120" s="281"/>
      <c r="F120" s="224">
        <v>1</v>
      </c>
      <c r="G120" s="239" t="s">
        <v>966</v>
      </c>
      <c r="H120" s="239"/>
      <c r="I120" s="239"/>
      <c r="J120" s="239"/>
      <c r="K120" s="239"/>
      <c r="L120" s="239"/>
      <c r="M120" s="239"/>
      <c r="N120" s="239"/>
      <c r="O120" s="239"/>
      <c r="P120" s="239"/>
      <c r="Q120" s="239"/>
      <c r="R120" s="239"/>
      <c r="S120" s="631">
        <v>43990</v>
      </c>
      <c r="T120" s="631"/>
    </row>
    <row r="121" spans="1:20" ht="37.9" customHeight="1" x14ac:dyDescent="0.2">
      <c r="A121" s="2"/>
      <c r="B121" s="281"/>
      <c r="C121" s="281"/>
      <c r="D121" s="281"/>
      <c r="E121" s="281"/>
      <c r="F121" s="224">
        <v>1</v>
      </c>
      <c r="G121" s="239" t="s">
        <v>967</v>
      </c>
      <c r="H121" s="239"/>
      <c r="I121" s="239"/>
      <c r="J121" s="239"/>
      <c r="K121" s="239"/>
      <c r="L121" s="239"/>
      <c r="M121" s="239"/>
      <c r="N121" s="239"/>
      <c r="O121" s="239"/>
      <c r="P121" s="239"/>
      <c r="Q121" s="239"/>
      <c r="R121" s="239"/>
      <c r="S121" s="631">
        <v>43990</v>
      </c>
      <c r="T121" s="631"/>
    </row>
    <row r="122" spans="1:20" ht="37.9" customHeight="1" x14ac:dyDescent="0.2">
      <c r="A122" s="2"/>
      <c r="B122" s="281" t="s">
        <v>968</v>
      </c>
      <c r="C122" s="281"/>
      <c r="D122" s="281"/>
      <c r="E122" s="281"/>
      <c r="F122" s="224" t="s">
        <v>34</v>
      </c>
      <c r="G122" s="239" t="s">
        <v>969</v>
      </c>
      <c r="H122" s="239"/>
      <c r="I122" s="239"/>
      <c r="J122" s="239"/>
      <c r="K122" s="239"/>
      <c r="L122" s="239"/>
      <c r="M122" s="239"/>
      <c r="N122" s="239"/>
      <c r="O122" s="239"/>
      <c r="P122" s="239"/>
      <c r="Q122" s="239"/>
      <c r="R122" s="239"/>
      <c r="S122" s="631">
        <v>43991</v>
      </c>
      <c r="T122" s="631"/>
    </row>
    <row r="123" spans="1:20" ht="37.9" customHeight="1" x14ac:dyDescent="0.2">
      <c r="A123" s="2"/>
      <c r="B123" s="281"/>
      <c r="C123" s="281"/>
      <c r="D123" s="281"/>
      <c r="E123" s="281"/>
      <c r="F123" s="224" t="s">
        <v>34</v>
      </c>
      <c r="G123" s="239" t="s">
        <v>970</v>
      </c>
      <c r="H123" s="239"/>
      <c r="I123" s="239"/>
      <c r="J123" s="239"/>
      <c r="K123" s="239"/>
      <c r="L123" s="239"/>
      <c r="M123" s="239"/>
      <c r="N123" s="239"/>
      <c r="O123" s="239"/>
      <c r="P123" s="239"/>
      <c r="Q123" s="239"/>
      <c r="R123" s="239"/>
      <c r="S123" s="631">
        <v>43991</v>
      </c>
      <c r="T123" s="631"/>
    </row>
    <row r="124" spans="1:20" ht="37.9" customHeight="1" x14ac:dyDescent="0.2">
      <c r="A124" s="2"/>
      <c r="B124" s="281" t="s">
        <v>971</v>
      </c>
      <c r="C124" s="281"/>
      <c r="D124" s="281"/>
      <c r="E124" s="281"/>
      <c r="F124" s="224" t="s">
        <v>34</v>
      </c>
      <c r="G124" s="239" t="s">
        <v>972</v>
      </c>
      <c r="H124" s="239"/>
      <c r="I124" s="239"/>
      <c r="J124" s="239"/>
      <c r="K124" s="239"/>
      <c r="L124" s="239"/>
      <c r="M124" s="239"/>
      <c r="N124" s="239"/>
      <c r="O124" s="239"/>
      <c r="P124" s="239"/>
      <c r="Q124" s="239"/>
      <c r="R124" s="239"/>
      <c r="S124" s="631">
        <v>43991</v>
      </c>
      <c r="T124" s="631"/>
    </row>
    <row r="125" spans="1:20" ht="37.9" customHeight="1" x14ac:dyDescent="0.2">
      <c r="A125" s="2"/>
      <c r="B125" s="281"/>
      <c r="C125" s="281"/>
      <c r="D125" s="281"/>
      <c r="E125" s="281"/>
      <c r="F125" s="224" t="s">
        <v>34</v>
      </c>
      <c r="G125" s="239" t="s">
        <v>973</v>
      </c>
      <c r="H125" s="239"/>
      <c r="I125" s="239"/>
      <c r="J125" s="239"/>
      <c r="K125" s="239"/>
      <c r="L125" s="239"/>
      <c r="M125" s="239"/>
      <c r="N125" s="239"/>
      <c r="O125" s="239"/>
      <c r="P125" s="239"/>
      <c r="Q125" s="239"/>
      <c r="R125" s="239"/>
      <c r="S125" s="631">
        <v>43991</v>
      </c>
      <c r="T125" s="631"/>
    </row>
    <row r="126" spans="1:20" ht="37.9" customHeight="1" x14ac:dyDescent="0.2">
      <c r="A126" s="2"/>
      <c r="B126" s="281"/>
      <c r="C126" s="281"/>
      <c r="D126" s="281"/>
      <c r="E126" s="281"/>
      <c r="F126" s="224" t="s">
        <v>34</v>
      </c>
      <c r="G126" s="239" t="s">
        <v>974</v>
      </c>
      <c r="H126" s="239"/>
      <c r="I126" s="239"/>
      <c r="J126" s="239"/>
      <c r="K126" s="239"/>
      <c r="L126" s="239"/>
      <c r="M126" s="239"/>
      <c r="N126" s="239"/>
      <c r="O126" s="239"/>
      <c r="P126" s="239"/>
      <c r="Q126" s="239"/>
      <c r="R126" s="239"/>
      <c r="S126" s="631">
        <v>43991</v>
      </c>
      <c r="T126" s="631"/>
    </row>
    <row r="127" spans="1:20" ht="15" customHeight="1" x14ac:dyDescent="0.2">
      <c r="B127" s="67"/>
      <c r="C127" s="62"/>
      <c r="D127" s="62"/>
      <c r="E127" s="62"/>
      <c r="F127" s="62"/>
      <c r="G127" s="62"/>
      <c r="H127" s="62"/>
      <c r="I127" s="62"/>
      <c r="J127" s="62"/>
      <c r="K127" s="62"/>
      <c r="L127" s="62"/>
      <c r="M127" s="62"/>
      <c r="N127" s="62"/>
      <c r="O127" s="62"/>
      <c r="P127" s="62"/>
      <c r="Q127" s="62"/>
      <c r="R127" s="62"/>
      <c r="S127" s="62"/>
      <c r="T127" s="63"/>
    </row>
    <row r="128" spans="1:20" ht="25.5" customHeight="1" x14ac:dyDescent="0.2">
      <c r="B128" s="460" t="s">
        <v>433</v>
      </c>
      <c r="C128" s="461"/>
      <c r="D128" s="461"/>
      <c r="E128" s="461"/>
      <c r="F128" s="461"/>
      <c r="G128" s="461"/>
      <c r="H128" s="461"/>
      <c r="I128" s="461"/>
      <c r="J128" s="461"/>
      <c r="K128" s="461"/>
      <c r="L128" s="461"/>
      <c r="M128" s="461"/>
      <c r="N128" s="461"/>
      <c r="O128" s="461"/>
      <c r="P128" s="461"/>
      <c r="Q128" s="461"/>
      <c r="R128" s="461"/>
      <c r="S128" s="461"/>
      <c r="T128" s="462"/>
    </row>
    <row r="129" spans="2:20" ht="34.9" customHeight="1" x14ac:dyDescent="0.2">
      <c r="B129" s="500" t="s">
        <v>45</v>
      </c>
      <c r="C129" s="502"/>
      <c r="D129" s="608" t="s">
        <v>567</v>
      </c>
      <c r="E129" s="609"/>
      <c r="F129" s="609"/>
      <c r="G129" s="609"/>
      <c r="H129" s="609"/>
      <c r="I129" s="609"/>
      <c r="J129" s="610"/>
      <c r="K129" s="608" t="s">
        <v>46</v>
      </c>
      <c r="L129" s="609"/>
      <c r="M129" s="609"/>
      <c r="N129" s="609"/>
      <c r="O129" s="609"/>
      <c r="P129" s="609"/>
      <c r="Q129" s="609"/>
      <c r="R129" s="610"/>
      <c r="S129" s="608" t="s">
        <v>4</v>
      </c>
      <c r="T129" s="610"/>
    </row>
    <row r="130" spans="2:20" ht="30" customHeight="1" x14ac:dyDescent="0.2">
      <c r="B130" s="277" t="s">
        <v>484</v>
      </c>
      <c r="C130" s="279"/>
      <c r="D130" s="646" t="s">
        <v>568</v>
      </c>
      <c r="E130" s="647"/>
      <c r="F130" s="647"/>
      <c r="G130" s="647"/>
      <c r="H130" s="647"/>
      <c r="I130" s="647"/>
      <c r="J130" s="648"/>
      <c r="K130" s="649" t="s">
        <v>485</v>
      </c>
      <c r="L130" s="650"/>
      <c r="M130" s="650"/>
      <c r="N130" s="650"/>
      <c r="O130" s="650"/>
      <c r="P130" s="650"/>
      <c r="Q130" s="650"/>
      <c r="R130" s="651"/>
      <c r="S130" s="593" t="s">
        <v>1104</v>
      </c>
      <c r="T130" s="652"/>
    </row>
    <row r="131" spans="2:20" ht="30" customHeight="1" x14ac:dyDescent="0.2">
      <c r="B131" s="277" t="s">
        <v>484</v>
      </c>
      <c r="C131" s="279"/>
      <c r="D131" s="649" t="s">
        <v>1105</v>
      </c>
      <c r="E131" s="650"/>
      <c r="F131" s="650"/>
      <c r="G131" s="650"/>
      <c r="H131" s="650"/>
      <c r="I131" s="650"/>
      <c r="J131" s="651"/>
      <c r="K131" s="649" t="s">
        <v>1106</v>
      </c>
      <c r="L131" s="650"/>
      <c r="M131" s="650"/>
      <c r="N131" s="650"/>
      <c r="O131" s="650"/>
      <c r="P131" s="650"/>
      <c r="Q131" s="650"/>
      <c r="R131" s="651"/>
      <c r="S131" s="593" t="s">
        <v>1107</v>
      </c>
      <c r="T131" s="652"/>
    </row>
    <row r="132" spans="2:20" ht="30" customHeight="1" x14ac:dyDescent="0.2">
      <c r="B132" s="277" t="s">
        <v>484</v>
      </c>
      <c r="C132" s="279"/>
      <c r="D132" s="649" t="s">
        <v>1108</v>
      </c>
      <c r="E132" s="650"/>
      <c r="F132" s="650"/>
      <c r="G132" s="650"/>
      <c r="H132" s="650"/>
      <c r="I132" s="650"/>
      <c r="J132" s="651"/>
      <c r="K132" s="649" t="s">
        <v>1109</v>
      </c>
      <c r="L132" s="650"/>
      <c r="M132" s="650"/>
      <c r="N132" s="650"/>
      <c r="O132" s="650"/>
      <c r="P132" s="650"/>
      <c r="Q132" s="650"/>
      <c r="R132" s="651"/>
      <c r="S132" s="593">
        <v>43986</v>
      </c>
      <c r="T132" s="652"/>
    </row>
    <row r="133" spans="2:20" ht="34.9" customHeight="1" x14ac:dyDescent="0.2">
      <c r="B133" s="277" t="s">
        <v>484</v>
      </c>
      <c r="C133" s="279"/>
      <c r="D133" s="649" t="s">
        <v>1110</v>
      </c>
      <c r="E133" s="650"/>
      <c r="F133" s="650"/>
      <c r="G133" s="650"/>
      <c r="H133" s="650"/>
      <c r="I133" s="650"/>
      <c r="J133" s="651"/>
      <c r="K133" s="649" t="s">
        <v>1111</v>
      </c>
      <c r="L133" s="650"/>
      <c r="M133" s="650"/>
      <c r="N133" s="650"/>
      <c r="O133" s="650"/>
      <c r="P133" s="650"/>
      <c r="Q133" s="650"/>
      <c r="R133" s="651"/>
      <c r="S133" s="593">
        <v>43990</v>
      </c>
      <c r="T133" s="652"/>
    </row>
    <row r="134" spans="2:20" ht="52.15" customHeight="1" x14ac:dyDescent="0.2">
      <c r="B134" s="277" t="s">
        <v>1112</v>
      </c>
      <c r="C134" s="279"/>
      <c r="D134" s="649" t="s">
        <v>1113</v>
      </c>
      <c r="E134" s="650"/>
      <c r="F134" s="650"/>
      <c r="G134" s="650"/>
      <c r="H134" s="650"/>
      <c r="I134" s="650"/>
      <c r="J134" s="651"/>
      <c r="K134" s="649" t="s">
        <v>1114</v>
      </c>
      <c r="L134" s="650"/>
      <c r="M134" s="650"/>
      <c r="N134" s="650"/>
      <c r="O134" s="650"/>
      <c r="P134" s="650"/>
      <c r="Q134" s="650"/>
      <c r="R134" s="651"/>
      <c r="S134" s="593">
        <v>43991</v>
      </c>
      <c r="T134" s="652"/>
    </row>
    <row r="135" spans="2:20" ht="30.6" customHeight="1" x14ac:dyDescent="0.2">
      <c r="B135" s="277" t="s">
        <v>9</v>
      </c>
      <c r="C135" s="279"/>
      <c r="D135" s="646" t="s">
        <v>1115</v>
      </c>
      <c r="E135" s="647"/>
      <c r="F135" s="647"/>
      <c r="G135" s="647"/>
      <c r="H135" s="647"/>
      <c r="I135" s="647"/>
      <c r="J135" s="648"/>
      <c r="K135" s="649" t="s">
        <v>1116</v>
      </c>
      <c r="L135" s="650"/>
      <c r="M135" s="650"/>
      <c r="N135" s="650"/>
      <c r="O135" s="650"/>
      <c r="P135" s="650"/>
      <c r="Q135" s="650"/>
      <c r="R135" s="651"/>
      <c r="S135" s="593">
        <v>43991</v>
      </c>
      <c r="T135" s="652"/>
    </row>
    <row r="136" spans="2:20" ht="37.9" customHeight="1" x14ac:dyDescent="0.2">
      <c r="B136" s="277" t="s">
        <v>484</v>
      </c>
      <c r="C136" s="279"/>
      <c r="D136" s="646" t="s">
        <v>711</v>
      </c>
      <c r="E136" s="647"/>
      <c r="F136" s="647"/>
      <c r="G136" s="647"/>
      <c r="H136" s="647"/>
      <c r="I136" s="647"/>
      <c r="J136" s="648"/>
      <c r="K136" s="649" t="s">
        <v>712</v>
      </c>
      <c r="L136" s="650"/>
      <c r="M136" s="650"/>
      <c r="N136" s="650"/>
      <c r="O136" s="650"/>
      <c r="P136" s="650"/>
      <c r="Q136" s="650"/>
      <c r="R136" s="651"/>
      <c r="S136" s="593" t="s">
        <v>1104</v>
      </c>
      <c r="T136" s="652"/>
    </row>
    <row r="137" spans="2:20" s="3" customFormat="1" ht="22.5" customHeight="1" x14ac:dyDescent="0.2">
      <c r="B137" s="657" t="s">
        <v>47</v>
      </c>
      <c r="C137" s="658"/>
      <c r="D137" s="658"/>
      <c r="E137" s="658"/>
      <c r="F137" s="658"/>
      <c r="G137" s="658"/>
      <c r="H137" s="658"/>
      <c r="I137" s="658"/>
      <c r="J137" s="658"/>
      <c r="K137" s="658"/>
      <c r="L137" s="658"/>
      <c r="M137" s="658"/>
      <c r="N137" s="658"/>
      <c r="O137" s="658"/>
      <c r="P137" s="658"/>
      <c r="Q137" s="658"/>
      <c r="R137" s="658"/>
      <c r="S137" s="658"/>
      <c r="T137" s="659"/>
    </row>
    <row r="138" spans="2:20" s="6" customFormat="1" ht="22.5" customHeight="1" x14ac:dyDescent="0.2">
      <c r="B138" s="423" t="s">
        <v>48</v>
      </c>
      <c r="C138" s="424"/>
      <c r="D138" s="424"/>
      <c r="E138" s="424"/>
      <c r="F138" s="424"/>
      <c r="G138" s="424"/>
      <c r="H138" s="424"/>
      <c r="I138" s="424"/>
      <c r="J138" s="424"/>
      <c r="K138" s="424"/>
      <c r="L138" s="424"/>
      <c r="M138" s="424"/>
      <c r="N138" s="424"/>
      <c r="O138" s="424"/>
      <c r="P138" s="424"/>
      <c r="Q138" s="424"/>
      <c r="R138" s="424"/>
      <c r="S138" s="424"/>
      <c r="T138" s="425"/>
    </row>
    <row r="139" spans="2:20" s="7" customFormat="1" ht="47.1" customHeight="1" x14ac:dyDescent="0.25">
      <c r="B139" s="374" t="s">
        <v>569</v>
      </c>
      <c r="C139" s="375"/>
      <c r="D139" s="375"/>
      <c r="E139" s="375"/>
      <c r="F139" s="375"/>
      <c r="G139" s="375"/>
      <c r="H139" s="375"/>
      <c r="I139" s="375"/>
      <c r="J139" s="375"/>
      <c r="K139" s="375"/>
      <c r="L139" s="375"/>
      <c r="M139" s="375"/>
      <c r="N139" s="375"/>
      <c r="O139" s="375"/>
      <c r="P139" s="375"/>
      <c r="Q139" s="375"/>
      <c r="R139" s="375"/>
      <c r="S139" s="375"/>
      <c r="T139" s="376"/>
    </row>
    <row r="140" spans="2:20" s="6" customFormat="1" ht="22.5" customHeight="1" x14ac:dyDescent="0.2">
      <c r="B140" s="353"/>
      <c r="C140" s="354"/>
      <c r="D140" s="354"/>
      <c r="E140" s="354"/>
      <c r="F140" s="354"/>
      <c r="G140" s="354"/>
      <c r="H140" s="354"/>
      <c r="I140" s="354"/>
      <c r="J140" s="354"/>
      <c r="K140" s="354"/>
      <c r="L140" s="354"/>
      <c r="M140" s="354"/>
      <c r="N140" s="354"/>
      <c r="O140" s="354"/>
      <c r="P140" s="354"/>
      <c r="Q140" s="354"/>
      <c r="R140" s="354"/>
      <c r="S140" s="354"/>
      <c r="T140" s="355"/>
    </row>
    <row r="141" spans="2:20" s="6" customFormat="1" ht="22.5" customHeight="1" x14ac:dyDescent="0.2">
      <c r="B141" s="306" t="s">
        <v>49</v>
      </c>
      <c r="C141" s="307"/>
      <c r="D141" s="307"/>
      <c r="E141" s="307"/>
      <c r="F141" s="307"/>
      <c r="G141" s="307"/>
      <c r="H141" s="307"/>
      <c r="I141" s="307"/>
      <c r="J141" s="307"/>
      <c r="K141" s="307"/>
      <c r="L141" s="307"/>
      <c r="M141" s="307"/>
      <c r="N141" s="307"/>
      <c r="O141" s="307"/>
      <c r="P141" s="307"/>
      <c r="Q141" s="307"/>
      <c r="R141" s="307"/>
      <c r="S141" s="307"/>
      <c r="T141" s="308"/>
    </row>
    <row r="142" spans="2:20" s="6" customFormat="1" ht="22.5" customHeight="1" x14ac:dyDescent="0.2">
      <c r="B142" s="441" t="s">
        <v>50</v>
      </c>
      <c r="C142" s="441"/>
      <c r="D142" s="570" t="s">
        <v>570</v>
      </c>
      <c r="E142" s="581"/>
      <c r="F142" s="581"/>
      <c r="G142" s="581"/>
      <c r="H142" s="581"/>
      <c r="I142" s="581"/>
      <c r="J142" s="571"/>
      <c r="K142" s="620" t="s">
        <v>25</v>
      </c>
      <c r="L142" s="620"/>
      <c r="M142" s="620"/>
      <c r="N142" s="620"/>
      <c r="O142" s="620"/>
      <c r="P142" s="620"/>
      <c r="Q142" s="620"/>
      <c r="R142" s="620"/>
      <c r="S142" s="570" t="s">
        <v>51</v>
      </c>
      <c r="T142" s="571"/>
    </row>
    <row r="143" spans="2:20" s="6" customFormat="1" ht="277.89999999999998" customHeight="1" x14ac:dyDescent="0.2">
      <c r="B143" s="235" t="s">
        <v>52</v>
      </c>
      <c r="C143" s="235"/>
      <c r="D143" s="654" t="s">
        <v>571</v>
      </c>
      <c r="E143" s="655"/>
      <c r="F143" s="655"/>
      <c r="G143" s="655"/>
      <c r="H143" s="655"/>
      <c r="I143" s="655"/>
      <c r="J143" s="656"/>
      <c r="K143" s="653" t="s">
        <v>599</v>
      </c>
      <c r="L143" s="653"/>
      <c r="M143" s="653"/>
      <c r="N143" s="653"/>
      <c r="O143" s="653"/>
      <c r="P143" s="653"/>
      <c r="Q143" s="653"/>
      <c r="R143" s="653"/>
      <c r="S143" s="370" t="s">
        <v>600</v>
      </c>
      <c r="T143" s="371"/>
    </row>
    <row r="144" spans="2:20" s="6" customFormat="1" ht="126.75" customHeight="1" x14ac:dyDescent="0.2">
      <c r="B144" s="235" t="s">
        <v>53</v>
      </c>
      <c r="C144" s="235"/>
      <c r="D144" s="236" t="s">
        <v>572</v>
      </c>
      <c r="E144" s="237"/>
      <c r="F144" s="237"/>
      <c r="G144" s="237"/>
      <c r="H144" s="237"/>
      <c r="I144" s="237"/>
      <c r="J144" s="238"/>
      <c r="K144" s="244" t="s">
        <v>54</v>
      </c>
      <c r="L144" s="244"/>
      <c r="M144" s="244"/>
      <c r="N144" s="244"/>
      <c r="O144" s="244"/>
      <c r="P144" s="244"/>
      <c r="Q144" s="244"/>
      <c r="R144" s="244"/>
      <c r="S144" s="370" t="s">
        <v>600</v>
      </c>
      <c r="T144" s="371"/>
    </row>
    <row r="145" spans="2:20" s="6" customFormat="1" ht="82.5" customHeight="1" x14ac:dyDescent="0.2">
      <c r="B145" s="235" t="s">
        <v>55</v>
      </c>
      <c r="C145" s="235"/>
      <c r="D145" s="236" t="s">
        <v>573</v>
      </c>
      <c r="E145" s="237"/>
      <c r="F145" s="237"/>
      <c r="G145" s="237"/>
      <c r="H145" s="237"/>
      <c r="I145" s="237"/>
      <c r="J145" s="238"/>
      <c r="K145" s="244" t="s">
        <v>56</v>
      </c>
      <c r="L145" s="244"/>
      <c r="M145" s="244"/>
      <c r="N145" s="244"/>
      <c r="O145" s="244"/>
      <c r="P145" s="244"/>
      <c r="Q145" s="244"/>
      <c r="R145" s="244"/>
      <c r="S145" s="644" t="s">
        <v>57</v>
      </c>
      <c r="T145" s="645"/>
    </row>
    <row r="146" spans="2:20" s="6" customFormat="1" ht="329.25" customHeight="1" x14ac:dyDescent="0.2">
      <c r="B146" s="235" t="s">
        <v>22</v>
      </c>
      <c r="C146" s="235"/>
      <c r="D146" s="236" t="s">
        <v>574</v>
      </c>
      <c r="E146" s="237"/>
      <c r="F146" s="237"/>
      <c r="G146" s="237"/>
      <c r="H146" s="237"/>
      <c r="I146" s="237"/>
      <c r="J146" s="238"/>
      <c r="K146" s="239" t="s">
        <v>117</v>
      </c>
      <c r="L146" s="240"/>
      <c r="M146" s="240"/>
      <c r="N146" s="240"/>
      <c r="O146" s="240"/>
      <c r="P146" s="240"/>
      <c r="Q146" s="240"/>
      <c r="R146" s="240"/>
      <c r="S146" s="644" t="s">
        <v>57</v>
      </c>
      <c r="T146" s="645"/>
    </row>
    <row r="147" spans="2:20" s="6" customFormat="1" ht="158.1" customHeight="1" x14ac:dyDescent="0.2">
      <c r="B147" s="235" t="s">
        <v>58</v>
      </c>
      <c r="C147" s="235"/>
      <c r="D147" s="236" t="s">
        <v>575</v>
      </c>
      <c r="E147" s="237"/>
      <c r="F147" s="237"/>
      <c r="G147" s="237"/>
      <c r="H147" s="237"/>
      <c r="I147" s="237"/>
      <c r="J147" s="238"/>
      <c r="K147" s="244" t="s">
        <v>59</v>
      </c>
      <c r="L147" s="244"/>
      <c r="M147" s="244"/>
      <c r="N147" s="244"/>
      <c r="O147" s="244"/>
      <c r="P147" s="244"/>
      <c r="Q147" s="244"/>
      <c r="R147" s="244"/>
      <c r="S147" s="370" t="s">
        <v>60</v>
      </c>
      <c r="T147" s="371"/>
    </row>
    <row r="148" spans="2:20" s="6" customFormat="1" ht="22.5" customHeight="1" x14ac:dyDescent="0.2">
      <c r="B148" s="303"/>
      <c r="C148" s="304"/>
      <c r="D148" s="304"/>
      <c r="E148" s="304"/>
      <c r="F148" s="304"/>
      <c r="G148" s="304"/>
      <c r="H148" s="304"/>
      <c r="I148" s="304"/>
      <c r="J148" s="304"/>
      <c r="K148" s="304"/>
      <c r="L148" s="304"/>
      <c r="M148" s="304"/>
      <c r="N148" s="304"/>
      <c r="O148" s="304"/>
      <c r="P148" s="304"/>
      <c r="Q148" s="304"/>
      <c r="R148" s="304"/>
      <c r="S148" s="304"/>
      <c r="T148" s="305"/>
    </row>
    <row r="149" spans="2:20" s="3" customFormat="1" ht="22.5" customHeight="1" x14ac:dyDescent="0.2">
      <c r="B149" s="306" t="s">
        <v>118</v>
      </c>
      <c r="C149" s="307"/>
      <c r="D149" s="307"/>
      <c r="E149" s="307"/>
      <c r="F149" s="307"/>
      <c r="G149" s="307"/>
      <c r="H149" s="307"/>
      <c r="I149" s="307"/>
      <c r="J149" s="307"/>
      <c r="K149" s="307"/>
      <c r="L149" s="307"/>
      <c r="M149" s="307"/>
      <c r="N149" s="307"/>
      <c r="O149" s="307"/>
      <c r="P149" s="307"/>
      <c r="Q149" s="307"/>
      <c r="R149" s="307"/>
      <c r="S149" s="307"/>
      <c r="T149" s="308"/>
    </row>
    <row r="150" spans="2:20" s="3" customFormat="1" ht="29.25" customHeight="1" x14ac:dyDescent="0.2">
      <c r="B150" s="4"/>
      <c r="C150" s="4"/>
      <c r="D150" s="4"/>
      <c r="E150" s="4"/>
      <c r="F150" s="4"/>
      <c r="G150" s="103"/>
      <c r="H150" s="4"/>
      <c r="I150" s="5"/>
      <c r="J150" s="4"/>
      <c r="K150" s="4"/>
      <c r="L150" s="294"/>
      <c r="M150" s="295"/>
      <c r="N150" s="295"/>
      <c r="O150" s="295"/>
      <c r="P150" s="295"/>
      <c r="Q150" s="295"/>
      <c r="R150" s="295"/>
      <c r="S150" s="295"/>
      <c r="T150" s="296"/>
    </row>
    <row r="151" spans="2:20" s="3" customFormat="1" ht="22.5" customHeight="1" x14ac:dyDescent="0.2">
      <c r="B151" s="245" t="s">
        <v>61</v>
      </c>
      <c r="C151" s="246"/>
      <c r="D151" s="246"/>
      <c r="E151" s="246"/>
      <c r="F151" s="246"/>
      <c r="G151" s="246"/>
      <c r="H151" s="246"/>
      <c r="I151" s="246"/>
      <c r="J151" s="246"/>
      <c r="K151" s="247"/>
      <c r="L151" s="297"/>
      <c r="M151" s="298"/>
      <c r="N151" s="298"/>
      <c r="O151" s="298"/>
      <c r="P151" s="298"/>
      <c r="Q151" s="298"/>
      <c r="R151" s="298"/>
      <c r="S151" s="298"/>
      <c r="T151" s="299"/>
    </row>
    <row r="152" spans="2:20" s="3" customFormat="1" ht="28.5" customHeight="1" x14ac:dyDescent="0.2">
      <c r="B152" s="235" t="s">
        <v>62</v>
      </c>
      <c r="C152" s="235"/>
      <c r="D152" s="235"/>
      <c r="E152" s="245" t="s">
        <v>520</v>
      </c>
      <c r="F152" s="247"/>
      <c r="G152" s="8" t="s">
        <v>63</v>
      </c>
      <c r="H152" s="9" t="s">
        <v>64</v>
      </c>
      <c r="I152" s="10" t="s">
        <v>65</v>
      </c>
      <c r="J152" s="99" t="s">
        <v>66</v>
      </c>
      <c r="K152" s="99" t="s">
        <v>67</v>
      </c>
      <c r="L152" s="297"/>
      <c r="M152" s="298"/>
      <c r="N152" s="298"/>
      <c r="O152" s="298"/>
      <c r="P152" s="298"/>
      <c r="Q152" s="298"/>
      <c r="R152" s="298"/>
      <c r="S152" s="298"/>
      <c r="T152" s="299"/>
    </row>
    <row r="153" spans="2:20" s="3" customFormat="1" ht="25.5" customHeight="1" x14ac:dyDescent="0.2">
      <c r="B153" s="311" t="s">
        <v>68</v>
      </c>
      <c r="C153" s="312"/>
      <c r="D153" s="313"/>
      <c r="E153" s="309">
        <v>38.89</v>
      </c>
      <c r="F153" s="310"/>
      <c r="G153" s="13">
        <f>+E166</f>
        <v>0.57820000000000005</v>
      </c>
      <c r="H153" s="27">
        <f>+G166</f>
        <v>0.68400000000000005</v>
      </c>
      <c r="I153" s="11">
        <v>42684</v>
      </c>
      <c r="J153" s="11">
        <v>44549</v>
      </c>
      <c r="K153" s="12">
        <f t="shared" ref="K153:K160" si="0">+J153-I153</f>
        <v>1865</v>
      </c>
      <c r="L153" s="297"/>
      <c r="M153" s="298"/>
      <c r="N153" s="298"/>
      <c r="O153" s="298"/>
      <c r="P153" s="298"/>
      <c r="Q153" s="298"/>
      <c r="R153" s="298"/>
      <c r="S153" s="298"/>
      <c r="T153" s="299"/>
    </row>
    <row r="154" spans="2:20" s="3" customFormat="1" ht="15" customHeight="1" x14ac:dyDescent="0.2">
      <c r="B154" s="311" t="s">
        <v>69</v>
      </c>
      <c r="C154" s="312"/>
      <c r="D154" s="313"/>
      <c r="E154" s="309">
        <v>21.84</v>
      </c>
      <c r="F154" s="310"/>
      <c r="G154" s="13">
        <f>+F199</f>
        <v>0.52790000000000004</v>
      </c>
      <c r="H154" s="27">
        <f>+H199</f>
        <v>0.5585</v>
      </c>
      <c r="I154" s="11">
        <v>43044</v>
      </c>
      <c r="J154" s="11">
        <v>44484</v>
      </c>
      <c r="K154" s="12">
        <f t="shared" si="0"/>
        <v>1440</v>
      </c>
      <c r="L154" s="297"/>
      <c r="M154" s="298"/>
      <c r="N154" s="298"/>
      <c r="O154" s="298"/>
      <c r="P154" s="298"/>
      <c r="Q154" s="298"/>
      <c r="R154" s="298"/>
      <c r="S154" s="298"/>
      <c r="T154" s="299"/>
    </row>
    <row r="155" spans="2:20" s="3" customFormat="1" ht="30.75" customHeight="1" x14ac:dyDescent="0.2">
      <c r="B155" s="311" t="s">
        <v>70</v>
      </c>
      <c r="C155" s="312"/>
      <c r="D155" s="313"/>
      <c r="E155" s="309">
        <v>0</v>
      </c>
      <c r="F155" s="310"/>
      <c r="G155" s="182">
        <f>F229</f>
        <v>1</v>
      </c>
      <c r="H155" s="183">
        <f>H229</f>
        <v>1</v>
      </c>
      <c r="I155" s="11">
        <v>42689</v>
      </c>
      <c r="J155" s="11">
        <v>42840</v>
      </c>
      <c r="K155" s="12">
        <f t="shared" si="0"/>
        <v>151</v>
      </c>
      <c r="L155" s="297"/>
      <c r="M155" s="298"/>
      <c r="N155" s="298"/>
      <c r="O155" s="298"/>
      <c r="P155" s="298"/>
      <c r="Q155" s="298"/>
      <c r="R155" s="298"/>
      <c r="S155" s="298"/>
      <c r="T155" s="299"/>
    </row>
    <row r="156" spans="2:20" s="3" customFormat="1" ht="25.5" customHeight="1" x14ac:dyDescent="0.2">
      <c r="B156" s="311" t="s">
        <v>71</v>
      </c>
      <c r="C156" s="312"/>
      <c r="D156" s="313"/>
      <c r="E156" s="309">
        <v>34.69</v>
      </c>
      <c r="F156" s="310"/>
      <c r="G156" s="13">
        <f>+E244</f>
        <v>0.66310000000000002</v>
      </c>
      <c r="H156" s="27">
        <f>+G244</f>
        <v>0.72019999999999995</v>
      </c>
      <c r="I156" s="11">
        <v>42684</v>
      </c>
      <c r="J156" s="11">
        <v>44549</v>
      </c>
      <c r="K156" s="12">
        <f t="shared" si="0"/>
        <v>1865</v>
      </c>
      <c r="L156" s="297"/>
      <c r="M156" s="298"/>
      <c r="N156" s="298"/>
      <c r="O156" s="298"/>
      <c r="P156" s="298"/>
      <c r="Q156" s="298"/>
      <c r="R156" s="298"/>
      <c r="S156" s="298"/>
      <c r="T156" s="299"/>
    </row>
    <row r="157" spans="2:20" s="3" customFormat="1" ht="23.25" customHeight="1" x14ac:dyDescent="0.2">
      <c r="B157" s="311" t="s">
        <v>739</v>
      </c>
      <c r="C157" s="312"/>
      <c r="D157" s="313"/>
      <c r="E157" s="316">
        <v>4.58</v>
      </c>
      <c r="F157" s="317"/>
      <c r="G157" s="182">
        <f>+H267</f>
        <v>1</v>
      </c>
      <c r="H157" s="183">
        <f>+H264</f>
        <v>1</v>
      </c>
      <c r="I157" s="11">
        <v>42684</v>
      </c>
      <c r="J157" s="11">
        <v>43921</v>
      </c>
      <c r="K157" s="322">
        <f t="shared" si="0"/>
        <v>1237</v>
      </c>
      <c r="L157" s="297"/>
      <c r="M157" s="298"/>
      <c r="N157" s="298"/>
      <c r="O157" s="298"/>
      <c r="P157" s="298"/>
      <c r="Q157" s="298"/>
      <c r="R157" s="298"/>
      <c r="S157" s="298"/>
      <c r="T157" s="299"/>
    </row>
    <row r="158" spans="2:20" s="3" customFormat="1" ht="22.5" customHeight="1" x14ac:dyDescent="0.2">
      <c r="B158" s="311" t="s">
        <v>740</v>
      </c>
      <c r="C158" s="312"/>
      <c r="D158" s="313"/>
      <c r="E158" s="318"/>
      <c r="F158" s="319"/>
      <c r="G158" s="182">
        <f>+F280</f>
        <v>1</v>
      </c>
      <c r="H158" s="183">
        <f>+H280</f>
        <v>1</v>
      </c>
      <c r="I158" s="11">
        <v>42684</v>
      </c>
      <c r="J158" s="11">
        <v>43921</v>
      </c>
      <c r="K158" s="323"/>
      <c r="L158" s="297"/>
      <c r="M158" s="298"/>
      <c r="N158" s="298"/>
      <c r="O158" s="298"/>
      <c r="P158" s="298"/>
      <c r="Q158" s="298"/>
      <c r="R158" s="298"/>
      <c r="S158" s="298"/>
      <c r="T158" s="299"/>
    </row>
    <row r="159" spans="2:20" s="18" customFormat="1" ht="19.5" customHeight="1" x14ac:dyDescent="0.2">
      <c r="B159" s="311" t="s">
        <v>102</v>
      </c>
      <c r="C159" s="312"/>
      <c r="D159" s="313"/>
      <c r="E159" s="320"/>
      <c r="F159" s="321"/>
      <c r="G159" s="182">
        <v>1</v>
      </c>
      <c r="H159" s="183">
        <v>1</v>
      </c>
      <c r="I159" s="14"/>
      <c r="J159" s="14"/>
      <c r="K159" s="324"/>
      <c r="L159" s="297"/>
      <c r="M159" s="298"/>
      <c r="N159" s="298"/>
      <c r="O159" s="298"/>
      <c r="P159" s="298"/>
      <c r="Q159" s="298"/>
      <c r="R159" s="298"/>
      <c r="S159" s="298"/>
      <c r="T159" s="299"/>
    </row>
    <row r="160" spans="2:20" s="18" customFormat="1" ht="21.75" customHeight="1" x14ac:dyDescent="0.25">
      <c r="B160" s="245" t="s">
        <v>72</v>
      </c>
      <c r="C160" s="246"/>
      <c r="D160" s="247"/>
      <c r="E160" s="314">
        <f>SUM(E153:F157)</f>
        <v>100</v>
      </c>
      <c r="F160" s="315"/>
      <c r="G160" s="179">
        <f>+G153*E153+G154*E154+G155*E155+G156*E156+G158*E157</f>
        <v>61.598472999999998</v>
      </c>
      <c r="H160" s="179">
        <f>+H153*E153+H154*E154+H155*E155+H156*E156+H159*E157</f>
        <v>68.362138000000002</v>
      </c>
      <c r="I160" s="180">
        <v>42684</v>
      </c>
      <c r="J160" s="180">
        <v>44549</v>
      </c>
      <c r="K160" s="181">
        <f t="shared" si="0"/>
        <v>1865</v>
      </c>
      <c r="L160" s="297"/>
      <c r="M160" s="298"/>
      <c r="N160" s="298"/>
      <c r="O160" s="298"/>
      <c r="P160" s="298"/>
      <c r="Q160" s="298"/>
      <c r="R160" s="298"/>
      <c r="S160" s="298"/>
      <c r="T160" s="299"/>
    </row>
    <row r="161" spans="2:20" s="18" customFormat="1" ht="14.25" x14ac:dyDescent="0.2">
      <c r="B161" s="100"/>
      <c r="C161" s="100"/>
      <c r="D161" s="100"/>
      <c r="E161" s="13"/>
      <c r="F161" s="13"/>
      <c r="G161" s="15"/>
      <c r="H161" s="14"/>
      <c r="I161" s="16"/>
      <c r="J161" s="14"/>
      <c r="K161" s="14"/>
      <c r="L161" s="300"/>
      <c r="M161" s="301"/>
      <c r="N161" s="301"/>
      <c r="O161" s="301"/>
      <c r="P161" s="301"/>
      <c r="Q161" s="301"/>
      <c r="R161" s="301"/>
      <c r="S161" s="301"/>
      <c r="T161" s="302"/>
    </row>
    <row r="162" spans="2:20" s="3" customFormat="1" ht="15" customHeight="1" x14ac:dyDescent="0.2">
      <c r="B162" s="325" t="s">
        <v>73</v>
      </c>
      <c r="C162" s="326"/>
      <c r="D162" s="326"/>
      <c r="E162" s="326"/>
      <c r="F162" s="326"/>
      <c r="G162" s="326"/>
      <c r="H162" s="326"/>
      <c r="I162" s="326"/>
      <c r="J162" s="326"/>
      <c r="K162" s="326"/>
      <c r="L162" s="326"/>
      <c r="M162" s="326"/>
      <c r="N162" s="326"/>
      <c r="O162" s="326"/>
      <c r="P162" s="326"/>
      <c r="Q162" s="326"/>
      <c r="R162" s="326"/>
      <c r="S162" s="326"/>
      <c r="T162" s="327"/>
    </row>
    <row r="163" spans="2:20" s="3" customFormat="1" ht="22.5" customHeight="1" x14ac:dyDescent="0.2">
      <c r="B163" s="283" t="s">
        <v>584</v>
      </c>
      <c r="C163" s="284"/>
      <c r="D163" s="284"/>
      <c r="E163" s="284"/>
      <c r="F163" s="284"/>
      <c r="G163" s="284"/>
      <c r="H163" s="284"/>
      <c r="I163" s="284"/>
      <c r="J163" s="284"/>
      <c r="K163" s="284"/>
      <c r="L163" s="284"/>
      <c r="M163" s="284"/>
      <c r="N163" s="284"/>
      <c r="O163" s="284"/>
      <c r="P163" s="284"/>
      <c r="Q163" s="284"/>
      <c r="R163" s="284"/>
      <c r="S163" s="284"/>
      <c r="T163" s="285"/>
    </row>
    <row r="164" spans="2:20" s="3" customFormat="1" ht="33.75" customHeight="1" x14ac:dyDescent="0.2">
      <c r="B164" s="271" t="s">
        <v>119</v>
      </c>
      <c r="C164" s="272"/>
      <c r="D164" s="272"/>
      <c r="E164" s="272"/>
      <c r="F164" s="272"/>
      <c r="G164" s="272"/>
      <c r="H164" s="272"/>
      <c r="I164" s="272"/>
      <c r="J164" s="272"/>
      <c r="K164" s="273"/>
      <c r="L164" s="382"/>
      <c r="M164" s="383"/>
      <c r="N164" s="383"/>
      <c r="O164" s="383"/>
      <c r="P164" s="383"/>
      <c r="Q164" s="383"/>
      <c r="R164" s="383"/>
      <c r="S164" s="383"/>
      <c r="T164" s="384"/>
    </row>
    <row r="165" spans="2:20" s="3" customFormat="1" ht="22.5" customHeight="1" x14ac:dyDescent="0.2">
      <c r="B165" s="281" t="s">
        <v>74</v>
      </c>
      <c r="C165" s="281"/>
      <c r="D165" s="281"/>
      <c r="E165" s="277" t="s">
        <v>521</v>
      </c>
      <c r="F165" s="279"/>
      <c r="G165" s="281" t="s">
        <v>64</v>
      </c>
      <c r="H165" s="281"/>
      <c r="I165" s="281" t="s">
        <v>75</v>
      </c>
      <c r="J165" s="281"/>
      <c r="K165" s="281"/>
      <c r="L165" s="385"/>
      <c r="M165" s="386"/>
      <c r="N165" s="386"/>
      <c r="O165" s="386"/>
      <c r="P165" s="386"/>
      <c r="Q165" s="386"/>
      <c r="R165" s="386"/>
      <c r="S165" s="386"/>
      <c r="T165" s="387"/>
    </row>
    <row r="166" spans="2:20" s="3" customFormat="1" ht="22.5" customHeight="1" x14ac:dyDescent="0.2">
      <c r="B166" s="241" t="s">
        <v>76</v>
      </c>
      <c r="C166" s="241"/>
      <c r="D166" s="241"/>
      <c r="E166" s="242">
        <f>+G169</f>
        <v>0.57820000000000005</v>
      </c>
      <c r="F166" s="243"/>
      <c r="G166" s="356">
        <v>0.68400000000000005</v>
      </c>
      <c r="H166" s="356"/>
      <c r="I166" s="348">
        <f>E166-G166</f>
        <v>-0.10580000000000001</v>
      </c>
      <c r="J166" s="348"/>
      <c r="K166" s="348"/>
      <c r="L166" s="385"/>
      <c r="M166" s="386"/>
      <c r="N166" s="386"/>
      <c r="O166" s="386"/>
      <c r="P166" s="386"/>
      <c r="Q166" s="386"/>
      <c r="R166" s="386"/>
      <c r="S166" s="386"/>
      <c r="T166" s="387"/>
    </row>
    <row r="167" spans="2:20" s="3" customFormat="1" ht="22.5" customHeight="1" x14ac:dyDescent="0.2">
      <c r="B167" s="303"/>
      <c r="C167" s="304"/>
      <c r="D167" s="304"/>
      <c r="E167" s="304"/>
      <c r="F167" s="304"/>
      <c r="G167" s="304"/>
      <c r="H167" s="304"/>
      <c r="I167" s="304"/>
      <c r="J167" s="304"/>
      <c r="K167" s="305"/>
      <c r="L167" s="385"/>
      <c r="M167" s="386"/>
      <c r="N167" s="386"/>
      <c r="O167" s="386"/>
      <c r="P167" s="386"/>
      <c r="Q167" s="386"/>
      <c r="R167" s="386"/>
      <c r="S167" s="386"/>
      <c r="T167" s="387"/>
    </row>
    <row r="168" spans="2:20" s="3" customFormat="1" ht="32.25" customHeight="1" x14ac:dyDescent="0.2">
      <c r="B168" s="281" t="s">
        <v>77</v>
      </c>
      <c r="C168" s="281"/>
      <c r="D168" s="281" t="s">
        <v>66</v>
      </c>
      <c r="E168" s="281"/>
      <c r="F168" s="96" t="s">
        <v>78</v>
      </c>
      <c r="G168" s="348" t="s">
        <v>79</v>
      </c>
      <c r="H168" s="348"/>
      <c r="I168" s="96" t="s">
        <v>80</v>
      </c>
      <c r="J168" s="348" t="s">
        <v>81</v>
      </c>
      <c r="K168" s="348"/>
      <c r="L168" s="385"/>
      <c r="M168" s="386"/>
      <c r="N168" s="386"/>
      <c r="O168" s="386"/>
      <c r="P168" s="386"/>
      <c r="Q168" s="386"/>
      <c r="R168" s="386"/>
      <c r="S168" s="386"/>
      <c r="T168" s="387"/>
    </row>
    <row r="169" spans="2:20" s="3" customFormat="1" ht="29.25" customHeight="1" x14ac:dyDescent="0.2">
      <c r="B169" s="293">
        <f>I153</f>
        <v>42684</v>
      </c>
      <c r="C169" s="280"/>
      <c r="D169" s="293">
        <f>J153</f>
        <v>44549</v>
      </c>
      <c r="E169" s="280"/>
      <c r="F169" s="17">
        <f>K153</f>
        <v>1865</v>
      </c>
      <c r="G169" s="242">
        <v>0.57820000000000005</v>
      </c>
      <c r="H169" s="660"/>
      <c r="I169" s="660"/>
      <c r="J169" s="660"/>
      <c r="K169" s="243"/>
      <c r="L169" s="385"/>
      <c r="M169" s="386"/>
      <c r="N169" s="386"/>
      <c r="O169" s="386"/>
      <c r="P169" s="386"/>
      <c r="Q169" s="386"/>
      <c r="R169" s="386"/>
      <c r="S169" s="386"/>
      <c r="T169" s="387"/>
    </row>
    <row r="170" spans="2:20" s="3" customFormat="1" ht="25.5" customHeight="1" x14ac:dyDescent="0.2">
      <c r="B170" s="303"/>
      <c r="C170" s="304"/>
      <c r="D170" s="304"/>
      <c r="E170" s="304"/>
      <c r="F170" s="304"/>
      <c r="G170" s="304"/>
      <c r="H170" s="304"/>
      <c r="I170" s="304"/>
      <c r="J170" s="304"/>
      <c r="K170" s="305"/>
      <c r="L170" s="385"/>
      <c r="M170" s="386"/>
      <c r="N170" s="386"/>
      <c r="O170" s="386"/>
      <c r="P170" s="386"/>
      <c r="Q170" s="386"/>
      <c r="R170" s="386"/>
      <c r="S170" s="386"/>
      <c r="T170" s="387"/>
    </row>
    <row r="171" spans="2:20" s="3" customFormat="1" ht="19.5" customHeight="1" x14ac:dyDescent="0.2">
      <c r="B171" s="271" t="s">
        <v>82</v>
      </c>
      <c r="C171" s="272"/>
      <c r="D171" s="272"/>
      <c r="E171" s="272"/>
      <c r="F171" s="272"/>
      <c r="G171" s="272"/>
      <c r="H171" s="272"/>
      <c r="I171" s="272"/>
      <c r="J171" s="272"/>
      <c r="K171" s="273"/>
      <c r="L171" s="388"/>
      <c r="M171" s="389"/>
      <c r="N171" s="389"/>
      <c r="O171" s="389"/>
      <c r="P171" s="389"/>
      <c r="Q171" s="389"/>
      <c r="R171" s="389"/>
      <c r="S171" s="389"/>
      <c r="T171" s="390"/>
    </row>
    <row r="172" spans="2:20" s="3" customFormat="1" ht="22.5" customHeight="1" x14ac:dyDescent="0.2">
      <c r="B172" s="330" t="s">
        <v>83</v>
      </c>
      <c r="C172" s="330"/>
      <c r="D172" s="330"/>
      <c r="E172" s="330"/>
      <c r="F172" s="292" t="s">
        <v>860</v>
      </c>
      <c r="G172" s="292"/>
      <c r="H172" s="292"/>
      <c r="I172" s="292"/>
      <c r="J172" s="331" t="s">
        <v>84</v>
      </c>
      <c r="K172" s="332"/>
      <c r="L172" s="332"/>
      <c r="M172" s="332"/>
      <c r="N172" s="332"/>
      <c r="O172" s="332"/>
      <c r="P172" s="332"/>
      <c r="Q172" s="332"/>
      <c r="R172" s="332"/>
      <c r="S172" s="332"/>
      <c r="T172" s="333"/>
    </row>
    <row r="173" spans="2:20" s="3" customFormat="1" ht="19.5" customHeight="1" x14ac:dyDescent="0.2">
      <c r="B173" s="330" t="s">
        <v>85</v>
      </c>
      <c r="C173" s="330"/>
      <c r="D173" s="330" t="s">
        <v>522</v>
      </c>
      <c r="E173" s="330"/>
      <c r="F173" s="292"/>
      <c r="G173" s="292"/>
      <c r="H173" s="292"/>
      <c r="I173" s="292"/>
      <c r="J173" s="334"/>
      <c r="K173" s="335"/>
      <c r="L173" s="335"/>
      <c r="M173" s="335"/>
      <c r="N173" s="335"/>
      <c r="O173" s="335"/>
      <c r="P173" s="335"/>
      <c r="Q173" s="335"/>
      <c r="R173" s="335"/>
      <c r="S173" s="335"/>
      <c r="T173" s="336"/>
    </row>
    <row r="174" spans="2:20" s="3" customFormat="1" ht="66.599999999999994" customHeight="1" x14ac:dyDescent="0.2">
      <c r="B174" s="265" t="s">
        <v>583</v>
      </c>
      <c r="C174" s="267"/>
      <c r="D174" s="265" t="s">
        <v>746</v>
      </c>
      <c r="E174" s="267"/>
      <c r="F174" s="265" t="s">
        <v>772</v>
      </c>
      <c r="G174" s="266"/>
      <c r="H174" s="266"/>
      <c r="I174" s="267"/>
      <c r="J174" s="260" t="s">
        <v>922</v>
      </c>
      <c r="K174" s="261"/>
      <c r="L174" s="261"/>
      <c r="M174" s="261"/>
      <c r="N174" s="261"/>
      <c r="O174" s="261"/>
      <c r="P174" s="261"/>
      <c r="Q174" s="261"/>
      <c r="R174" s="261"/>
      <c r="S174" s="261"/>
      <c r="T174" s="262"/>
    </row>
    <row r="175" spans="2:20" s="3" customFormat="1" ht="52.15" customHeight="1" x14ac:dyDescent="0.2">
      <c r="B175" s="265" t="s">
        <v>800</v>
      </c>
      <c r="C175" s="267"/>
      <c r="D175" s="265" t="s">
        <v>898</v>
      </c>
      <c r="E175" s="267"/>
      <c r="F175" s="268" t="s">
        <v>899</v>
      </c>
      <c r="G175" s="269"/>
      <c r="H175" s="269"/>
      <c r="I175" s="270"/>
      <c r="J175" s="260" t="s">
        <v>900</v>
      </c>
      <c r="K175" s="261"/>
      <c r="L175" s="261"/>
      <c r="M175" s="261"/>
      <c r="N175" s="261"/>
      <c r="O175" s="261"/>
      <c r="P175" s="261"/>
      <c r="Q175" s="261"/>
      <c r="R175" s="261"/>
      <c r="S175" s="261"/>
      <c r="T175" s="262"/>
    </row>
    <row r="176" spans="2:20" s="3" customFormat="1" ht="29.45" customHeight="1" x14ac:dyDescent="0.2">
      <c r="B176" s="265" t="s">
        <v>901</v>
      </c>
      <c r="C176" s="267"/>
      <c r="D176" s="265"/>
      <c r="E176" s="267"/>
      <c r="F176" s="268" t="s">
        <v>902</v>
      </c>
      <c r="G176" s="269"/>
      <c r="H176" s="269"/>
      <c r="I176" s="270"/>
      <c r="J176" s="260" t="s">
        <v>903</v>
      </c>
      <c r="K176" s="261"/>
      <c r="L176" s="261"/>
      <c r="M176" s="261"/>
      <c r="N176" s="261"/>
      <c r="O176" s="261"/>
      <c r="P176" s="261"/>
      <c r="Q176" s="261"/>
      <c r="R176" s="261"/>
      <c r="S176" s="261"/>
      <c r="T176" s="262"/>
    </row>
    <row r="177" spans="2:20" s="3" customFormat="1" ht="40.15" customHeight="1" x14ac:dyDescent="0.2">
      <c r="B177" s="265" t="s">
        <v>747</v>
      </c>
      <c r="C177" s="267"/>
      <c r="D177" s="265"/>
      <c r="E177" s="267"/>
      <c r="F177" s="268" t="s">
        <v>861</v>
      </c>
      <c r="G177" s="269"/>
      <c r="H177" s="269"/>
      <c r="I177" s="270"/>
      <c r="J177" s="260" t="s">
        <v>904</v>
      </c>
      <c r="K177" s="261"/>
      <c r="L177" s="261"/>
      <c r="M177" s="261"/>
      <c r="N177" s="261"/>
      <c r="O177" s="261"/>
      <c r="P177" s="261"/>
      <c r="Q177" s="261"/>
      <c r="R177" s="261"/>
      <c r="S177" s="261"/>
      <c r="T177" s="262"/>
    </row>
    <row r="178" spans="2:20" s="3" customFormat="1" ht="27" customHeight="1" x14ac:dyDescent="0.2">
      <c r="B178" s="268" t="s">
        <v>825</v>
      </c>
      <c r="C178" s="270"/>
      <c r="D178" s="265"/>
      <c r="E178" s="267"/>
      <c r="F178" s="265" t="s">
        <v>905</v>
      </c>
      <c r="G178" s="266"/>
      <c r="H178" s="266"/>
      <c r="I178" s="267"/>
      <c r="J178" s="260" t="s">
        <v>906</v>
      </c>
      <c r="K178" s="261"/>
      <c r="L178" s="261"/>
      <c r="M178" s="261"/>
      <c r="N178" s="261"/>
      <c r="O178" s="261"/>
      <c r="P178" s="261"/>
      <c r="Q178" s="261"/>
      <c r="R178" s="261"/>
      <c r="S178" s="261"/>
      <c r="T178" s="262"/>
    </row>
    <row r="179" spans="2:20" s="3" customFormat="1" ht="30" customHeight="1" x14ac:dyDescent="0.2">
      <c r="B179" s="268" t="s">
        <v>801</v>
      </c>
      <c r="C179" s="270"/>
      <c r="D179" s="265"/>
      <c r="E179" s="267"/>
      <c r="F179" s="265" t="s">
        <v>907</v>
      </c>
      <c r="G179" s="266"/>
      <c r="H179" s="266"/>
      <c r="I179" s="267"/>
      <c r="J179" s="260" t="s">
        <v>906</v>
      </c>
      <c r="K179" s="261"/>
      <c r="L179" s="261"/>
      <c r="M179" s="261"/>
      <c r="N179" s="261"/>
      <c r="O179" s="261"/>
      <c r="P179" s="261"/>
      <c r="Q179" s="261"/>
      <c r="R179" s="261"/>
      <c r="S179" s="261"/>
      <c r="T179" s="262"/>
    </row>
    <row r="180" spans="2:20" s="3" customFormat="1" ht="30.6" customHeight="1" x14ac:dyDescent="0.2">
      <c r="B180" s="268" t="s">
        <v>862</v>
      </c>
      <c r="C180" s="270"/>
      <c r="D180" s="265"/>
      <c r="E180" s="267"/>
      <c r="F180" s="265" t="s">
        <v>863</v>
      </c>
      <c r="G180" s="266"/>
      <c r="H180" s="266"/>
      <c r="I180" s="267"/>
      <c r="J180" s="260" t="s">
        <v>908</v>
      </c>
      <c r="K180" s="261"/>
      <c r="L180" s="261"/>
      <c r="M180" s="261"/>
      <c r="N180" s="261"/>
      <c r="O180" s="261"/>
      <c r="P180" s="261"/>
      <c r="Q180" s="261"/>
      <c r="R180" s="261"/>
      <c r="S180" s="261"/>
      <c r="T180" s="262"/>
    </row>
    <row r="181" spans="2:20" s="3" customFormat="1" ht="30" customHeight="1" x14ac:dyDescent="0.2">
      <c r="B181" s="268" t="s">
        <v>909</v>
      </c>
      <c r="C181" s="270"/>
      <c r="D181" s="265"/>
      <c r="E181" s="267"/>
      <c r="F181" s="265" t="s">
        <v>864</v>
      </c>
      <c r="G181" s="266"/>
      <c r="H181" s="266"/>
      <c r="I181" s="267"/>
      <c r="J181" s="260" t="s">
        <v>910</v>
      </c>
      <c r="K181" s="261"/>
      <c r="L181" s="261"/>
      <c r="M181" s="261"/>
      <c r="N181" s="261"/>
      <c r="O181" s="261"/>
      <c r="P181" s="261"/>
      <c r="Q181" s="261"/>
      <c r="R181" s="261"/>
      <c r="S181" s="261"/>
      <c r="T181" s="262"/>
    </row>
    <row r="182" spans="2:20" s="3" customFormat="1" ht="47.45" customHeight="1" x14ac:dyDescent="0.2">
      <c r="B182" s="265" t="s">
        <v>773</v>
      </c>
      <c r="C182" s="267"/>
      <c r="D182" s="265"/>
      <c r="E182" s="267"/>
      <c r="F182" s="268" t="s">
        <v>774</v>
      </c>
      <c r="G182" s="269"/>
      <c r="H182" s="269"/>
      <c r="I182" s="270"/>
      <c r="J182" s="260" t="s">
        <v>911</v>
      </c>
      <c r="K182" s="261"/>
      <c r="L182" s="261"/>
      <c r="M182" s="261"/>
      <c r="N182" s="261"/>
      <c r="O182" s="261"/>
      <c r="P182" s="261"/>
      <c r="Q182" s="261"/>
      <c r="R182" s="261"/>
      <c r="S182" s="261"/>
      <c r="T182" s="262"/>
    </row>
    <row r="183" spans="2:20" s="3" customFormat="1" ht="43.15" customHeight="1" x14ac:dyDescent="0.2">
      <c r="B183" s="265" t="s">
        <v>826</v>
      </c>
      <c r="C183" s="267"/>
      <c r="D183" s="265"/>
      <c r="E183" s="267"/>
      <c r="F183" s="268" t="s">
        <v>864</v>
      </c>
      <c r="G183" s="269"/>
      <c r="H183" s="269"/>
      <c r="I183" s="270"/>
      <c r="J183" s="260" t="s">
        <v>912</v>
      </c>
      <c r="K183" s="261"/>
      <c r="L183" s="261"/>
      <c r="M183" s="261"/>
      <c r="N183" s="261"/>
      <c r="O183" s="261"/>
      <c r="P183" s="261"/>
      <c r="Q183" s="261"/>
      <c r="R183" s="261"/>
      <c r="S183" s="261"/>
      <c r="T183" s="262"/>
    </row>
    <row r="184" spans="2:20" s="3" customFormat="1" ht="60.6" customHeight="1" x14ac:dyDescent="0.2">
      <c r="B184" s="268" t="s">
        <v>748</v>
      </c>
      <c r="C184" s="270"/>
      <c r="D184" s="265"/>
      <c r="E184" s="267"/>
      <c r="F184" s="268" t="s">
        <v>758</v>
      </c>
      <c r="G184" s="269"/>
      <c r="H184" s="269"/>
      <c r="I184" s="270"/>
      <c r="J184" s="260" t="s">
        <v>865</v>
      </c>
      <c r="K184" s="261"/>
      <c r="L184" s="261"/>
      <c r="M184" s="261"/>
      <c r="N184" s="261"/>
      <c r="O184" s="261"/>
      <c r="P184" s="261"/>
      <c r="Q184" s="261"/>
      <c r="R184" s="261"/>
      <c r="S184" s="261"/>
      <c r="T184" s="262"/>
    </row>
    <row r="185" spans="2:20" s="3" customFormat="1" ht="69.599999999999994" customHeight="1" x14ac:dyDescent="0.2">
      <c r="B185" s="265" t="s">
        <v>802</v>
      </c>
      <c r="C185" s="267"/>
      <c r="D185" s="265"/>
      <c r="E185" s="267"/>
      <c r="F185" s="265" t="s">
        <v>803</v>
      </c>
      <c r="G185" s="266"/>
      <c r="H185" s="266"/>
      <c r="I185" s="267"/>
      <c r="J185" s="260" t="s">
        <v>866</v>
      </c>
      <c r="K185" s="261"/>
      <c r="L185" s="261"/>
      <c r="M185" s="261"/>
      <c r="N185" s="261"/>
      <c r="O185" s="261"/>
      <c r="P185" s="261"/>
      <c r="Q185" s="261"/>
      <c r="R185" s="261"/>
      <c r="S185" s="261"/>
      <c r="T185" s="262"/>
    </row>
    <row r="186" spans="2:20" s="3" customFormat="1" ht="70.900000000000006" customHeight="1" x14ac:dyDescent="0.2">
      <c r="B186" s="265" t="s">
        <v>804</v>
      </c>
      <c r="C186" s="267"/>
      <c r="D186" s="265" t="s">
        <v>827</v>
      </c>
      <c r="E186" s="267"/>
      <c r="F186" s="265" t="s">
        <v>867</v>
      </c>
      <c r="G186" s="266"/>
      <c r="H186" s="266"/>
      <c r="I186" s="267"/>
      <c r="J186" s="260" t="s">
        <v>913</v>
      </c>
      <c r="K186" s="261"/>
      <c r="L186" s="261"/>
      <c r="M186" s="261"/>
      <c r="N186" s="261"/>
      <c r="O186" s="261"/>
      <c r="P186" s="261"/>
      <c r="Q186" s="261"/>
      <c r="R186" s="261"/>
      <c r="S186" s="261"/>
      <c r="T186" s="262"/>
    </row>
    <row r="187" spans="2:20" s="3" customFormat="1" ht="66.599999999999994" customHeight="1" x14ac:dyDescent="0.2">
      <c r="B187" s="265" t="s">
        <v>868</v>
      </c>
      <c r="C187" s="267"/>
      <c r="D187" s="265" t="s">
        <v>914</v>
      </c>
      <c r="E187" s="267"/>
      <c r="F187" s="265" t="s">
        <v>869</v>
      </c>
      <c r="G187" s="266"/>
      <c r="H187" s="266"/>
      <c r="I187" s="267"/>
      <c r="J187" s="260" t="s">
        <v>915</v>
      </c>
      <c r="K187" s="261"/>
      <c r="L187" s="261"/>
      <c r="M187" s="261"/>
      <c r="N187" s="261"/>
      <c r="O187" s="261"/>
      <c r="P187" s="261"/>
      <c r="Q187" s="261"/>
      <c r="R187" s="261"/>
      <c r="S187" s="261"/>
      <c r="T187" s="262"/>
    </row>
    <row r="188" spans="2:20" s="3" customFormat="1" ht="39.6" customHeight="1" x14ac:dyDescent="0.2">
      <c r="B188" s="265" t="s">
        <v>870</v>
      </c>
      <c r="C188" s="267"/>
      <c r="D188" s="265"/>
      <c r="E188" s="267"/>
      <c r="F188" s="265" t="s">
        <v>871</v>
      </c>
      <c r="G188" s="266"/>
      <c r="H188" s="266"/>
      <c r="I188" s="267"/>
      <c r="J188" s="260" t="s">
        <v>916</v>
      </c>
      <c r="K188" s="261"/>
      <c r="L188" s="261"/>
      <c r="M188" s="261"/>
      <c r="N188" s="261"/>
      <c r="O188" s="261"/>
      <c r="P188" s="261"/>
      <c r="Q188" s="261"/>
      <c r="R188" s="261"/>
      <c r="S188" s="261"/>
      <c r="T188" s="262"/>
    </row>
    <row r="189" spans="2:20" s="3" customFormat="1" ht="70.900000000000006" customHeight="1" x14ac:dyDescent="0.2">
      <c r="B189" s="265" t="s">
        <v>775</v>
      </c>
      <c r="C189" s="267"/>
      <c r="D189" s="265"/>
      <c r="E189" s="267"/>
      <c r="F189" s="265" t="s">
        <v>828</v>
      </c>
      <c r="G189" s="266"/>
      <c r="H189" s="266"/>
      <c r="I189" s="267"/>
      <c r="J189" s="260" t="s">
        <v>917</v>
      </c>
      <c r="K189" s="261"/>
      <c r="L189" s="261"/>
      <c r="M189" s="261"/>
      <c r="N189" s="261"/>
      <c r="O189" s="261"/>
      <c r="P189" s="261"/>
      <c r="Q189" s="261"/>
      <c r="R189" s="261"/>
      <c r="S189" s="261"/>
      <c r="T189" s="262"/>
    </row>
    <row r="190" spans="2:20" s="3" customFormat="1" ht="30" customHeight="1" x14ac:dyDescent="0.2">
      <c r="B190" s="265" t="s">
        <v>829</v>
      </c>
      <c r="C190" s="267"/>
      <c r="D190" s="265"/>
      <c r="E190" s="267"/>
      <c r="F190" s="265" t="s">
        <v>918</v>
      </c>
      <c r="G190" s="266"/>
      <c r="H190" s="266"/>
      <c r="I190" s="267"/>
      <c r="J190" s="260" t="s">
        <v>919</v>
      </c>
      <c r="K190" s="261"/>
      <c r="L190" s="261"/>
      <c r="M190" s="261"/>
      <c r="N190" s="261"/>
      <c r="O190" s="261"/>
      <c r="P190" s="261"/>
      <c r="Q190" s="261"/>
      <c r="R190" s="261"/>
      <c r="S190" s="261"/>
      <c r="T190" s="262"/>
    </row>
    <row r="191" spans="2:20" s="3" customFormat="1" ht="72.599999999999994" customHeight="1" x14ac:dyDescent="0.2">
      <c r="B191" s="265" t="s">
        <v>805</v>
      </c>
      <c r="C191" s="267"/>
      <c r="D191" s="265" t="s">
        <v>776</v>
      </c>
      <c r="E191" s="267"/>
      <c r="F191" s="265" t="s">
        <v>777</v>
      </c>
      <c r="G191" s="266"/>
      <c r="H191" s="266"/>
      <c r="I191" s="267"/>
      <c r="J191" s="260" t="s">
        <v>920</v>
      </c>
      <c r="K191" s="261"/>
      <c r="L191" s="261"/>
      <c r="M191" s="261"/>
      <c r="N191" s="261"/>
      <c r="O191" s="261"/>
      <c r="P191" s="261"/>
      <c r="Q191" s="261"/>
      <c r="R191" s="261"/>
      <c r="S191" s="261"/>
      <c r="T191" s="262"/>
    </row>
    <row r="192" spans="2:20" s="3" customFormat="1" ht="37.15" customHeight="1" x14ac:dyDescent="0.2">
      <c r="B192" s="268" t="s">
        <v>830</v>
      </c>
      <c r="C192" s="270"/>
      <c r="D192" s="265" t="s">
        <v>818</v>
      </c>
      <c r="E192" s="267"/>
      <c r="F192" s="268" t="s">
        <v>819</v>
      </c>
      <c r="G192" s="269"/>
      <c r="H192" s="269"/>
      <c r="I192" s="270"/>
      <c r="J192" s="260" t="s">
        <v>921</v>
      </c>
      <c r="K192" s="261"/>
      <c r="L192" s="261"/>
      <c r="M192" s="261"/>
      <c r="N192" s="261"/>
      <c r="O192" s="261"/>
      <c r="P192" s="261"/>
      <c r="Q192" s="261"/>
      <c r="R192" s="261"/>
      <c r="S192" s="261"/>
      <c r="T192" s="262"/>
    </row>
    <row r="193" spans="2:20" s="3" customFormat="1" ht="35.450000000000003" customHeight="1" x14ac:dyDescent="0.2">
      <c r="B193" s="265"/>
      <c r="C193" s="267"/>
      <c r="D193" s="265"/>
      <c r="E193" s="267"/>
      <c r="F193" s="265" t="s">
        <v>749</v>
      </c>
      <c r="G193" s="266"/>
      <c r="H193" s="266"/>
      <c r="I193" s="267"/>
      <c r="J193" s="260" t="s">
        <v>750</v>
      </c>
      <c r="K193" s="261"/>
      <c r="L193" s="261"/>
      <c r="M193" s="261"/>
      <c r="N193" s="261"/>
      <c r="O193" s="261"/>
      <c r="P193" s="261"/>
      <c r="Q193" s="261"/>
      <c r="R193" s="261"/>
      <c r="S193" s="261"/>
      <c r="T193" s="262"/>
    </row>
    <row r="194" spans="2:20" s="3" customFormat="1" ht="33" customHeight="1" x14ac:dyDescent="0.2">
      <c r="B194" s="265"/>
      <c r="C194" s="267"/>
      <c r="D194" s="265"/>
      <c r="E194" s="267"/>
      <c r="F194" s="265" t="s">
        <v>751</v>
      </c>
      <c r="G194" s="266"/>
      <c r="H194" s="266"/>
      <c r="I194" s="267"/>
      <c r="J194" s="260" t="s">
        <v>759</v>
      </c>
      <c r="K194" s="261"/>
      <c r="L194" s="261"/>
      <c r="M194" s="261"/>
      <c r="N194" s="261"/>
      <c r="O194" s="261"/>
      <c r="P194" s="261"/>
      <c r="Q194" s="261"/>
      <c r="R194" s="261"/>
      <c r="S194" s="261"/>
      <c r="T194" s="262"/>
    </row>
    <row r="195" spans="2:20" s="3" customFormat="1" ht="30.4" customHeight="1" x14ac:dyDescent="0.2">
      <c r="B195" s="451" t="s">
        <v>86</v>
      </c>
      <c r="C195" s="452"/>
      <c r="D195" s="452"/>
      <c r="E195" s="452"/>
      <c r="F195" s="452"/>
      <c r="G195" s="452"/>
      <c r="H195" s="452"/>
      <c r="I195" s="452"/>
      <c r="J195" s="452"/>
      <c r="K195" s="452"/>
      <c r="L195" s="452"/>
      <c r="M195" s="452"/>
      <c r="N195" s="452"/>
      <c r="O195" s="452"/>
      <c r="P195" s="452"/>
      <c r="Q195" s="452"/>
      <c r="R195" s="452"/>
      <c r="S195" s="452"/>
      <c r="T195" s="453"/>
    </row>
    <row r="196" spans="2:20" s="3" customFormat="1" ht="41.65" customHeight="1" x14ac:dyDescent="0.2">
      <c r="B196" s="449" t="s">
        <v>87</v>
      </c>
      <c r="C196" s="343" t="s">
        <v>589</v>
      </c>
      <c r="D196" s="344"/>
      <c r="E196" s="344"/>
      <c r="F196" s="344"/>
      <c r="G196" s="344"/>
      <c r="H196" s="344"/>
      <c r="I196" s="344"/>
      <c r="J196" s="344"/>
      <c r="K196" s="344"/>
      <c r="L196" s="344"/>
      <c r="M196" s="344"/>
      <c r="N196" s="344"/>
      <c r="O196" s="344"/>
      <c r="P196" s="344"/>
      <c r="Q196" s="344"/>
      <c r="R196" s="344"/>
      <c r="S196" s="344"/>
      <c r="T196" s="345"/>
    </row>
    <row r="197" spans="2:20" s="3" customFormat="1" ht="22.5" customHeight="1" x14ac:dyDescent="0.2">
      <c r="B197" s="450"/>
      <c r="C197" s="271" t="s">
        <v>119</v>
      </c>
      <c r="D197" s="272"/>
      <c r="E197" s="272"/>
      <c r="F197" s="272"/>
      <c r="G197" s="272"/>
      <c r="H197" s="272"/>
      <c r="I197" s="272"/>
      <c r="J197" s="272"/>
      <c r="K197" s="272"/>
      <c r="L197" s="273"/>
      <c r="M197" s="271"/>
      <c r="N197" s="272"/>
      <c r="O197" s="272"/>
      <c r="P197" s="272"/>
      <c r="Q197" s="272"/>
      <c r="R197" s="272"/>
      <c r="S197" s="272"/>
      <c r="T197" s="273"/>
    </row>
    <row r="198" spans="2:20" s="3" customFormat="1" ht="22.5" customHeight="1" x14ac:dyDescent="0.2">
      <c r="B198" s="450"/>
      <c r="C198" s="281" t="s">
        <v>74</v>
      </c>
      <c r="D198" s="281"/>
      <c r="E198" s="281"/>
      <c r="F198" s="281" t="s">
        <v>521</v>
      </c>
      <c r="G198" s="281"/>
      <c r="H198" s="281" t="s">
        <v>64</v>
      </c>
      <c r="I198" s="281"/>
      <c r="J198" s="281" t="s">
        <v>88</v>
      </c>
      <c r="K198" s="281"/>
      <c r="L198" s="281"/>
      <c r="M198" s="248"/>
      <c r="N198" s="249"/>
      <c r="O198" s="249"/>
      <c r="P198" s="249"/>
      <c r="Q198" s="249"/>
      <c r="R198" s="249"/>
      <c r="S198" s="249"/>
      <c r="T198" s="250"/>
    </row>
    <row r="199" spans="2:20" s="3" customFormat="1" ht="22.5" customHeight="1" x14ac:dyDescent="0.2">
      <c r="B199" s="450"/>
      <c r="C199" s="241" t="s">
        <v>76</v>
      </c>
      <c r="D199" s="241"/>
      <c r="E199" s="241"/>
      <c r="F199" s="356">
        <f>+H202/100</f>
        <v>0.52790000000000004</v>
      </c>
      <c r="G199" s="356"/>
      <c r="H199" s="356">
        <v>0.5585</v>
      </c>
      <c r="I199" s="356"/>
      <c r="J199" s="348">
        <f>F199-H199</f>
        <v>-3.0599999999999961E-2</v>
      </c>
      <c r="K199" s="348"/>
      <c r="L199" s="348"/>
      <c r="M199" s="251"/>
      <c r="N199" s="349"/>
      <c r="O199" s="349"/>
      <c r="P199" s="349"/>
      <c r="Q199" s="349"/>
      <c r="R199" s="349"/>
      <c r="S199" s="349"/>
      <c r="T199" s="253"/>
    </row>
    <row r="200" spans="2:20" s="3" customFormat="1" ht="22.5" customHeight="1" x14ac:dyDescent="0.2">
      <c r="B200" s="450"/>
      <c r="C200" s="94"/>
      <c r="D200" s="94"/>
      <c r="E200" s="94"/>
      <c r="F200" s="93"/>
      <c r="G200" s="93"/>
      <c r="H200" s="93"/>
      <c r="I200" s="93"/>
      <c r="J200" s="93"/>
      <c r="K200" s="93"/>
      <c r="L200" s="93"/>
      <c r="M200" s="251"/>
      <c r="N200" s="349"/>
      <c r="O200" s="349"/>
      <c r="P200" s="349"/>
      <c r="Q200" s="349"/>
      <c r="R200" s="349"/>
      <c r="S200" s="349"/>
      <c r="T200" s="253"/>
    </row>
    <row r="201" spans="2:20" s="3" customFormat="1" ht="27" customHeight="1" x14ac:dyDescent="0.2">
      <c r="B201" s="450"/>
      <c r="C201" s="281" t="s">
        <v>77</v>
      </c>
      <c r="D201" s="281"/>
      <c r="E201" s="277" t="s">
        <v>66</v>
      </c>
      <c r="F201" s="279"/>
      <c r="G201" s="96" t="s">
        <v>78</v>
      </c>
      <c r="H201" s="348" t="s">
        <v>79</v>
      </c>
      <c r="I201" s="348"/>
      <c r="J201" s="96" t="s">
        <v>80</v>
      </c>
      <c r="K201" s="348" t="s">
        <v>81</v>
      </c>
      <c r="L201" s="348"/>
      <c r="M201" s="251"/>
      <c r="N201" s="349"/>
      <c r="O201" s="349"/>
      <c r="P201" s="349"/>
      <c r="Q201" s="349"/>
      <c r="R201" s="349"/>
      <c r="S201" s="349"/>
      <c r="T201" s="253"/>
    </row>
    <row r="202" spans="2:20" s="3" customFormat="1" ht="30" customHeight="1" x14ac:dyDescent="0.2">
      <c r="B202" s="450"/>
      <c r="C202" s="293">
        <f>I154</f>
        <v>43044</v>
      </c>
      <c r="D202" s="293"/>
      <c r="E202" s="346">
        <f>J154</f>
        <v>44484</v>
      </c>
      <c r="F202" s="347"/>
      <c r="G202" s="17">
        <f>K154</f>
        <v>1440</v>
      </c>
      <c r="H202" s="288">
        <v>52.79</v>
      </c>
      <c r="I202" s="289"/>
      <c r="J202" s="289"/>
      <c r="K202" s="289"/>
      <c r="L202" s="290"/>
      <c r="M202" s="251"/>
      <c r="N202" s="349"/>
      <c r="O202" s="349"/>
      <c r="P202" s="349"/>
      <c r="Q202" s="349"/>
      <c r="R202" s="349"/>
      <c r="S202" s="349"/>
      <c r="T202" s="253"/>
    </row>
    <row r="203" spans="2:20" s="3" customFormat="1" ht="25.5" customHeight="1" x14ac:dyDescent="0.2">
      <c r="B203" s="450"/>
      <c r="C203" s="94"/>
      <c r="D203" s="95"/>
      <c r="E203" s="92"/>
      <c r="F203" s="17"/>
      <c r="G203" s="20"/>
      <c r="H203" s="20"/>
      <c r="I203" s="17"/>
      <c r="J203" s="19"/>
      <c r="K203" s="19"/>
      <c r="L203" s="93"/>
      <c r="M203" s="251"/>
      <c r="N203" s="349"/>
      <c r="O203" s="349"/>
      <c r="P203" s="349"/>
      <c r="Q203" s="349"/>
      <c r="R203" s="349"/>
      <c r="S203" s="349"/>
      <c r="T203" s="253"/>
    </row>
    <row r="204" spans="2:20" s="3" customFormat="1" ht="19.5" customHeight="1" x14ac:dyDescent="0.2">
      <c r="B204" s="450"/>
      <c r="C204" s="271" t="s">
        <v>82</v>
      </c>
      <c r="D204" s="272"/>
      <c r="E204" s="272"/>
      <c r="F204" s="272"/>
      <c r="G204" s="272"/>
      <c r="H204" s="272"/>
      <c r="I204" s="272"/>
      <c r="J204" s="272"/>
      <c r="K204" s="272"/>
      <c r="L204" s="273"/>
      <c r="M204" s="350"/>
      <c r="N204" s="351"/>
      <c r="O204" s="351"/>
      <c r="P204" s="351"/>
      <c r="Q204" s="351"/>
      <c r="R204" s="351"/>
      <c r="S204" s="351"/>
      <c r="T204" s="352"/>
    </row>
    <row r="205" spans="2:20" s="3" customFormat="1" ht="22.5" customHeight="1" x14ac:dyDescent="0.2">
      <c r="B205" s="450"/>
      <c r="C205" s="353" t="s">
        <v>83</v>
      </c>
      <c r="D205" s="354"/>
      <c r="E205" s="354"/>
      <c r="F205" s="355"/>
      <c r="G205" s="292" t="s">
        <v>752</v>
      </c>
      <c r="H205" s="292"/>
      <c r="I205" s="292"/>
      <c r="J205" s="292"/>
      <c r="K205" s="292" t="s">
        <v>84</v>
      </c>
      <c r="L205" s="292"/>
      <c r="M205" s="292"/>
      <c r="N205" s="292"/>
      <c r="O205" s="292"/>
      <c r="P205" s="292"/>
      <c r="Q205" s="292"/>
      <c r="R205" s="292"/>
      <c r="S205" s="292"/>
      <c r="T205" s="292"/>
    </row>
    <row r="206" spans="2:20" ht="35.25" customHeight="1" x14ac:dyDescent="0.2">
      <c r="B206" s="450"/>
      <c r="C206" s="330" t="s">
        <v>85</v>
      </c>
      <c r="D206" s="330"/>
      <c r="E206" s="353" t="s">
        <v>522</v>
      </c>
      <c r="F206" s="355"/>
      <c r="G206" s="292"/>
      <c r="H206" s="292"/>
      <c r="I206" s="292"/>
      <c r="J206" s="292"/>
      <c r="K206" s="292"/>
      <c r="L206" s="292"/>
      <c r="M206" s="292"/>
      <c r="N206" s="292"/>
      <c r="O206" s="292"/>
      <c r="P206" s="292"/>
      <c r="Q206" s="292"/>
      <c r="R206" s="292"/>
      <c r="S206" s="292"/>
      <c r="T206" s="292"/>
    </row>
    <row r="207" spans="2:20" ht="55.9" customHeight="1" x14ac:dyDescent="0.2">
      <c r="B207" s="450"/>
      <c r="C207" s="263" t="s">
        <v>808</v>
      </c>
      <c r="D207" s="264"/>
      <c r="E207" s="263"/>
      <c r="F207" s="264"/>
      <c r="G207" s="268" t="s">
        <v>809</v>
      </c>
      <c r="H207" s="269"/>
      <c r="I207" s="269"/>
      <c r="J207" s="270"/>
      <c r="K207" s="260" t="s">
        <v>923</v>
      </c>
      <c r="L207" s="261"/>
      <c r="M207" s="261"/>
      <c r="N207" s="261"/>
      <c r="O207" s="261"/>
      <c r="P207" s="261"/>
      <c r="Q207" s="261"/>
      <c r="R207" s="261"/>
      <c r="S207" s="261"/>
      <c r="T207" s="262"/>
    </row>
    <row r="208" spans="2:20" ht="40.15" customHeight="1" x14ac:dyDescent="0.2">
      <c r="B208" s="450"/>
      <c r="C208" s="263" t="s">
        <v>924</v>
      </c>
      <c r="D208" s="264"/>
      <c r="E208" s="263"/>
      <c r="F208" s="264"/>
      <c r="G208" s="268" t="s">
        <v>925</v>
      </c>
      <c r="H208" s="269"/>
      <c r="I208" s="269"/>
      <c r="J208" s="270"/>
      <c r="K208" s="260" t="s">
        <v>926</v>
      </c>
      <c r="L208" s="261"/>
      <c r="M208" s="261"/>
      <c r="N208" s="261"/>
      <c r="O208" s="261"/>
      <c r="P208" s="261"/>
      <c r="Q208" s="261"/>
      <c r="R208" s="261"/>
      <c r="S208" s="261"/>
      <c r="T208" s="262"/>
    </row>
    <row r="209" spans="2:20" ht="35.450000000000003" customHeight="1" x14ac:dyDescent="0.2">
      <c r="B209" s="450"/>
      <c r="C209" s="263" t="s">
        <v>831</v>
      </c>
      <c r="D209" s="264"/>
      <c r="E209" s="263"/>
      <c r="F209" s="264"/>
      <c r="G209" s="268" t="s">
        <v>832</v>
      </c>
      <c r="H209" s="269"/>
      <c r="I209" s="269"/>
      <c r="J209" s="270"/>
      <c r="K209" s="260" t="s">
        <v>927</v>
      </c>
      <c r="L209" s="261"/>
      <c r="M209" s="261"/>
      <c r="N209" s="261"/>
      <c r="O209" s="261"/>
      <c r="P209" s="261"/>
      <c r="Q209" s="261"/>
      <c r="R209" s="261"/>
      <c r="S209" s="261"/>
      <c r="T209" s="262"/>
    </row>
    <row r="210" spans="2:20" ht="36" customHeight="1" x14ac:dyDescent="0.2">
      <c r="B210" s="450"/>
      <c r="C210" s="263" t="s">
        <v>833</v>
      </c>
      <c r="D210" s="264"/>
      <c r="E210" s="263" t="s">
        <v>834</v>
      </c>
      <c r="F210" s="264"/>
      <c r="G210" s="268"/>
      <c r="H210" s="269"/>
      <c r="I210" s="269"/>
      <c r="J210" s="270"/>
      <c r="K210" s="260" t="s">
        <v>928</v>
      </c>
      <c r="L210" s="261"/>
      <c r="M210" s="261"/>
      <c r="N210" s="261"/>
      <c r="O210" s="261"/>
      <c r="P210" s="261"/>
      <c r="Q210" s="261"/>
      <c r="R210" s="261"/>
      <c r="S210" s="261"/>
      <c r="T210" s="262"/>
    </row>
    <row r="211" spans="2:20" ht="53.45" customHeight="1" x14ac:dyDescent="0.2">
      <c r="B211" s="450"/>
      <c r="C211" s="263" t="s">
        <v>820</v>
      </c>
      <c r="D211" s="264"/>
      <c r="E211" s="263"/>
      <c r="F211" s="264"/>
      <c r="G211" s="268" t="s">
        <v>806</v>
      </c>
      <c r="H211" s="269"/>
      <c r="I211" s="269"/>
      <c r="J211" s="270"/>
      <c r="K211" s="260" t="s">
        <v>929</v>
      </c>
      <c r="L211" s="261"/>
      <c r="M211" s="261"/>
      <c r="N211" s="261"/>
      <c r="O211" s="261"/>
      <c r="P211" s="261"/>
      <c r="Q211" s="261"/>
      <c r="R211" s="261"/>
      <c r="S211" s="261"/>
      <c r="T211" s="262"/>
    </row>
    <row r="212" spans="2:20" s="3" customFormat="1" ht="54" customHeight="1" x14ac:dyDescent="0.2">
      <c r="B212" s="450"/>
      <c r="C212" s="263" t="s">
        <v>930</v>
      </c>
      <c r="D212" s="264"/>
      <c r="E212" s="263"/>
      <c r="F212" s="264"/>
      <c r="G212" s="268" t="s">
        <v>931</v>
      </c>
      <c r="H212" s="269"/>
      <c r="I212" s="269"/>
      <c r="J212" s="270"/>
      <c r="K212" s="260" t="s">
        <v>932</v>
      </c>
      <c r="L212" s="261"/>
      <c r="M212" s="261"/>
      <c r="N212" s="261"/>
      <c r="O212" s="261"/>
      <c r="P212" s="261"/>
      <c r="Q212" s="261"/>
      <c r="R212" s="261"/>
      <c r="S212" s="261"/>
      <c r="T212" s="262"/>
    </row>
    <row r="213" spans="2:20" s="3" customFormat="1" ht="36" customHeight="1" x14ac:dyDescent="0.2">
      <c r="B213" s="450"/>
      <c r="C213" s="263" t="s">
        <v>933</v>
      </c>
      <c r="D213" s="264"/>
      <c r="E213" s="263" t="s">
        <v>934</v>
      </c>
      <c r="F213" s="264"/>
      <c r="G213" s="268" t="s">
        <v>935</v>
      </c>
      <c r="H213" s="269"/>
      <c r="I213" s="269"/>
      <c r="J213" s="270"/>
      <c r="K213" s="260" t="s">
        <v>936</v>
      </c>
      <c r="L213" s="261"/>
      <c r="M213" s="261"/>
      <c r="N213" s="261"/>
      <c r="O213" s="261"/>
      <c r="P213" s="261"/>
      <c r="Q213" s="261"/>
      <c r="R213" s="261"/>
      <c r="S213" s="261"/>
      <c r="T213" s="262"/>
    </row>
    <row r="214" spans="2:20" s="3" customFormat="1" ht="47.45" customHeight="1" x14ac:dyDescent="0.2">
      <c r="B214" s="450"/>
      <c r="C214" s="263" t="s">
        <v>778</v>
      </c>
      <c r="D214" s="264"/>
      <c r="E214" s="263"/>
      <c r="F214" s="264"/>
      <c r="G214" s="268" t="s">
        <v>937</v>
      </c>
      <c r="H214" s="269"/>
      <c r="I214" s="269"/>
      <c r="J214" s="270"/>
      <c r="K214" s="260" t="s">
        <v>938</v>
      </c>
      <c r="L214" s="261"/>
      <c r="M214" s="261"/>
      <c r="N214" s="261"/>
      <c r="O214" s="261"/>
      <c r="P214" s="261"/>
      <c r="Q214" s="261"/>
      <c r="R214" s="261"/>
      <c r="S214" s="261"/>
      <c r="T214" s="262"/>
    </row>
    <row r="215" spans="2:20" s="3" customFormat="1" ht="58.15" customHeight="1" x14ac:dyDescent="0.2">
      <c r="B215" s="450"/>
      <c r="C215" s="263" t="s">
        <v>753</v>
      </c>
      <c r="D215" s="264"/>
      <c r="E215" s="263"/>
      <c r="F215" s="264"/>
      <c r="G215" s="291" t="s">
        <v>754</v>
      </c>
      <c r="H215" s="291"/>
      <c r="I215" s="291"/>
      <c r="J215" s="291"/>
      <c r="K215" s="260" t="s">
        <v>939</v>
      </c>
      <c r="L215" s="261"/>
      <c r="M215" s="261"/>
      <c r="N215" s="261"/>
      <c r="O215" s="261"/>
      <c r="P215" s="261"/>
      <c r="Q215" s="261"/>
      <c r="R215" s="261"/>
      <c r="S215" s="261"/>
      <c r="T215" s="262"/>
    </row>
    <row r="216" spans="2:20" s="3" customFormat="1" ht="57" customHeight="1" x14ac:dyDescent="0.2">
      <c r="B216" s="450"/>
      <c r="C216" s="263" t="s">
        <v>788</v>
      </c>
      <c r="D216" s="264"/>
      <c r="E216" s="263"/>
      <c r="F216" s="264"/>
      <c r="G216" s="291" t="s">
        <v>789</v>
      </c>
      <c r="H216" s="291"/>
      <c r="I216" s="291"/>
      <c r="J216" s="291"/>
      <c r="K216" s="438" t="s">
        <v>940</v>
      </c>
      <c r="L216" s="438"/>
      <c r="M216" s="438"/>
      <c r="N216" s="438"/>
      <c r="O216" s="438"/>
      <c r="P216" s="438"/>
      <c r="Q216" s="438"/>
      <c r="R216" s="438"/>
      <c r="S216" s="438"/>
      <c r="T216" s="438"/>
    </row>
    <row r="217" spans="2:20" s="3" customFormat="1" ht="38.450000000000003" customHeight="1" x14ac:dyDescent="0.2">
      <c r="B217" s="450"/>
      <c r="C217" s="263" t="s">
        <v>779</v>
      </c>
      <c r="D217" s="264"/>
      <c r="E217" s="263"/>
      <c r="F217" s="264"/>
      <c r="G217" s="291" t="s">
        <v>780</v>
      </c>
      <c r="H217" s="291"/>
      <c r="I217" s="291"/>
      <c r="J217" s="291"/>
      <c r="K217" s="260" t="s">
        <v>941</v>
      </c>
      <c r="L217" s="261"/>
      <c r="M217" s="261"/>
      <c r="N217" s="261"/>
      <c r="O217" s="261"/>
      <c r="P217" s="261"/>
      <c r="Q217" s="261"/>
      <c r="R217" s="261"/>
      <c r="S217" s="261"/>
      <c r="T217" s="262"/>
    </row>
    <row r="218" spans="2:20" s="3" customFormat="1" ht="41.45" customHeight="1" x14ac:dyDescent="0.2">
      <c r="B218" s="188"/>
      <c r="C218" s="263" t="s">
        <v>835</v>
      </c>
      <c r="D218" s="264"/>
      <c r="E218" s="263"/>
      <c r="F218" s="264"/>
      <c r="G218" s="291" t="s">
        <v>809</v>
      </c>
      <c r="H218" s="291"/>
      <c r="I218" s="291"/>
      <c r="J218" s="291"/>
      <c r="K218" s="260" t="s">
        <v>942</v>
      </c>
      <c r="L218" s="261"/>
      <c r="M218" s="261"/>
      <c r="N218" s="261"/>
      <c r="O218" s="261"/>
      <c r="P218" s="261"/>
      <c r="Q218" s="261"/>
      <c r="R218" s="261"/>
      <c r="S218" s="261"/>
      <c r="T218" s="262"/>
    </row>
    <row r="219" spans="2:20" s="3" customFormat="1" ht="66" customHeight="1" x14ac:dyDescent="0.2">
      <c r="B219" s="188"/>
      <c r="C219" s="263" t="s">
        <v>755</v>
      </c>
      <c r="D219" s="264"/>
      <c r="E219" s="263"/>
      <c r="F219" s="264"/>
      <c r="G219" s="268" t="s">
        <v>756</v>
      </c>
      <c r="H219" s="269"/>
      <c r="I219" s="269"/>
      <c r="J219" s="270"/>
      <c r="K219" s="260" t="s">
        <v>943</v>
      </c>
      <c r="L219" s="261"/>
      <c r="M219" s="261"/>
      <c r="N219" s="261"/>
      <c r="O219" s="261"/>
      <c r="P219" s="261"/>
      <c r="Q219" s="261"/>
      <c r="R219" s="261"/>
      <c r="S219" s="261"/>
      <c r="T219" s="262"/>
    </row>
    <row r="220" spans="2:20" s="3" customFormat="1" ht="48.6" customHeight="1" x14ac:dyDescent="0.2">
      <c r="B220" s="188"/>
      <c r="C220" s="263" t="s">
        <v>781</v>
      </c>
      <c r="D220" s="264"/>
      <c r="E220" s="263"/>
      <c r="F220" s="264"/>
      <c r="G220" s="268" t="s">
        <v>944</v>
      </c>
      <c r="H220" s="269"/>
      <c r="I220" s="269"/>
      <c r="J220" s="270"/>
      <c r="K220" s="260" t="s">
        <v>945</v>
      </c>
      <c r="L220" s="261"/>
      <c r="M220" s="261"/>
      <c r="N220" s="261"/>
      <c r="O220" s="261"/>
      <c r="P220" s="261"/>
      <c r="Q220" s="261"/>
      <c r="R220" s="261"/>
      <c r="S220" s="261"/>
      <c r="T220" s="262"/>
    </row>
    <row r="221" spans="2:20" s="3" customFormat="1" ht="31.15" customHeight="1" x14ac:dyDescent="0.2">
      <c r="B221" s="188"/>
      <c r="C221" s="263" t="s">
        <v>872</v>
      </c>
      <c r="D221" s="264"/>
      <c r="E221" s="263"/>
      <c r="F221" s="264"/>
      <c r="G221" s="268" t="s">
        <v>873</v>
      </c>
      <c r="H221" s="269"/>
      <c r="I221" s="269"/>
      <c r="J221" s="270"/>
      <c r="K221" s="260" t="s">
        <v>946</v>
      </c>
      <c r="L221" s="261"/>
      <c r="M221" s="261"/>
      <c r="N221" s="261"/>
      <c r="O221" s="261"/>
      <c r="P221" s="261"/>
      <c r="Q221" s="261"/>
      <c r="R221" s="261"/>
      <c r="S221" s="261"/>
      <c r="T221" s="262"/>
    </row>
    <row r="222" spans="2:20" s="3" customFormat="1" ht="37.15" customHeight="1" x14ac:dyDescent="0.2">
      <c r="B222" s="211"/>
      <c r="C222" s="263" t="s">
        <v>947</v>
      </c>
      <c r="D222" s="264"/>
      <c r="E222" s="263" t="s">
        <v>948</v>
      </c>
      <c r="F222" s="264"/>
      <c r="G222" s="268" t="s">
        <v>949</v>
      </c>
      <c r="H222" s="269"/>
      <c r="I222" s="269"/>
      <c r="J222" s="270"/>
      <c r="K222" s="260" t="s">
        <v>950</v>
      </c>
      <c r="L222" s="261"/>
      <c r="M222" s="261"/>
      <c r="N222" s="261"/>
      <c r="O222" s="261"/>
      <c r="P222" s="261"/>
      <c r="Q222" s="261"/>
      <c r="R222" s="261"/>
      <c r="S222" s="261"/>
      <c r="T222" s="262"/>
    </row>
    <row r="223" spans="2:20" s="3" customFormat="1" ht="37.15" customHeight="1" x14ac:dyDescent="0.2">
      <c r="B223" s="226"/>
      <c r="C223" s="263"/>
      <c r="D223" s="264"/>
      <c r="E223" s="263"/>
      <c r="F223" s="264"/>
      <c r="G223" s="265" t="s">
        <v>749</v>
      </c>
      <c r="H223" s="266"/>
      <c r="I223" s="266"/>
      <c r="J223" s="267"/>
      <c r="K223" s="260" t="s">
        <v>750</v>
      </c>
      <c r="L223" s="261"/>
      <c r="M223" s="261"/>
      <c r="N223" s="261"/>
      <c r="O223" s="261"/>
      <c r="P223" s="261"/>
      <c r="Q223" s="261"/>
      <c r="R223" s="261"/>
      <c r="S223" s="261"/>
      <c r="T223" s="262"/>
    </row>
    <row r="224" spans="2:20" s="3" customFormat="1" ht="30" customHeight="1" x14ac:dyDescent="0.2">
      <c r="B224" s="211"/>
      <c r="C224" s="263"/>
      <c r="D224" s="264"/>
      <c r="E224" s="263"/>
      <c r="F224" s="264"/>
      <c r="G224" s="265" t="s">
        <v>751</v>
      </c>
      <c r="H224" s="266"/>
      <c r="I224" s="266"/>
      <c r="J224" s="267"/>
      <c r="K224" s="260" t="s">
        <v>759</v>
      </c>
      <c r="L224" s="261"/>
      <c r="M224" s="261"/>
      <c r="N224" s="261"/>
      <c r="O224" s="261"/>
      <c r="P224" s="261"/>
      <c r="Q224" s="261"/>
      <c r="R224" s="261"/>
      <c r="S224" s="261"/>
      <c r="T224" s="262"/>
    </row>
    <row r="225" spans="2:22" s="22" customFormat="1" x14ac:dyDescent="0.2">
      <c r="B225" s="432"/>
      <c r="C225" s="433"/>
      <c r="D225" s="433"/>
      <c r="E225" s="433"/>
      <c r="F225" s="433"/>
      <c r="G225" s="433"/>
      <c r="H225" s="433"/>
      <c r="I225" s="433"/>
      <c r="J225" s="433"/>
      <c r="K225" s="433"/>
      <c r="L225" s="433"/>
      <c r="M225" s="433"/>
      <c r="N225" s="433"/>
      <c r="O225" s="433"/>
      <c r="P225" s="433"/>
      <c r="Q225" s="433"/>
      <c r="R225" s="433"/>
      <c r="S225" s="433"/>
      <c r="T225" s="434"/>
    </row>
    <row r="226" spans="2:22" s="22" customFormat="1" ht="30.4" customHeight="1" x14ac:dyDescent="0.2">
      <c r="B226" s="439" t="s">
        <v>89</v>
      </c>
      <c r="C226" s="283" t="s">
        <v>585</v>
      </c>
      <c r="D226" s="284"/>
      <c r="E226" s="284"/>
      <c r="F226" s="284"/>
      <c r="G226" s="284"/>
      <c r="H226" s="284"/>
      <c r="I226" s="284"/>
      <c r="J226" s="284"/>
      <c r="K226" s="284"/>
      <c r="L226" s="284"/>
      <c r="M226" s="284"/>
      <c r="N226" s="284"/>
      <c r="O226" s="284"/>
      <c r="P226" s="284"/>
      <c r="Q226" s="284"/>
      <c r="R226" s="284"/>
      <c r="S226" s="284"/>
      <c r="T226" s="285"/>
    </row>
    <row r="227" spans="2:22" s="3" customFormat="1" ht="14.1" customHeight="1" x14ac:dyDescent="0.2">
      <c r="B227" s="440"/>
      <c r="C227" s="271" t="s">
        <v>119</v>
      </c>
      <c r="D227" s="272"/>
      <c r="E227" s="272"/>
      <c r="F227" s="272"/>
      <c r="G227" s="272"/>
      <c r="H227" s="272"/>
      <c r="I227" s="272"/>
      <c r="J227" s="272"/>
      <c r="K227" s="272"/>
      <c r="L227" s="273"/>
      <c r="M227" s="382"/>
      <c r="N227" s="383"/>
      <c r="O227" s="383"/>
      <c r="P227" s="383"/>
      <c r="Q227" s="383"/>
      <c r="R227" s="383"/>
      <c r="S227" s="383"/>
      <c r="T227" s="384"/>
    </row>
    <row r="228" spans="2:22" s="3" customFormat="1" ht="15" customHeight="1" x14ac:dyDescent="0.2">
      <c r="B228" s="440"/>
      <c r="C228" s="281" t="s">
        <v>74</v>
      </c>
      <c r="D228" s="281"/>
      <c r="E228" s="281"/>
      <c r="F228" s="281" t="s">
        <v>521</v>
      </c>
      <c r="G228" s="281"/>
      <c r="H228" s="281" t="s">
        <v>64</v>
      </c>
      <c r="I228" s="281"/>
      <c r="J228" s="281" t="s">
        <v>75</v>
      </c>
      <c r="K228" s="281"/>
      <c r="L228" s="281"/>
      <c r="M228" s="385"/>
      <c r="N228" s="386"/>
      <c r="O228" s="386"/>
      <c r="P228" s="386"/>
      <c r="Q228" s="386"/>
      <c r="R228" s="386"/>
      <c r="S228" s="386"/>
      <c r="T228" s="387"/>
    </row>
    <row r="229" spans="2:22" s="3" customFormat="1" ht="21.75" customHeight="1" x14ac:dyDescent="0.2">
      <c r="B229" s="440"/>
      <c r="C229" s="374" t="s">
        <v>76</v>
      </c>
      <c r="D229" s="375"/>
      <c r="E229" s="376"/>
      <c r="F229" s="435">
        <v>1</v>
      </c>
      <c r="G229" s="436"/>
      <c r="H229" s="435">
        <v>1</v>
      </c>
      <c r="I229" s="436"/>
      <c r="J229" s="435">
        <f>F229-H229</f>
        <v>0</v>
      </c>
      <c r="K229" s="437"/>
      <c r="L229" s="436"/>
      <c r="M229" s="385"/>
      <c r="N229" s="386"/>
      <c r="O229" s="386"/>
      <c r="P229" s="386"/>
      <c r="Q229" s="386"/>
      <c r="R229" s="386"/>
      <c r="S229" s="386"/>
      <c r="T229" s="387"/>
      <c r="V229" s="106"/>
    </row>
    <row r="230" spans="2:22" s="3" customFormat="1" ht="22.5" customHeight="1" x14ac:dyDescent="0.2">
      <c r="B230" s="440"/>
      <c r="C230" s="94"/>
      <c r="D230" s="94"/>
      <c r="E230" s="94"/>
      <c r="F230" s="93"/>
      <c r="G230" s="93"/>
      <c r="H230" s="93"/>
      <c r="I230" s="93"/>
      <c r="J230" s="93"/>
      <c r="K230" s="93"/>
      <c r="L230" s="93"/>
      <c r="M230" s="385"/>
      <c r="N230" s="386"/>
      <c r="O230" s="386"/>
      <c r="P230" s="386"/>
      <c r="Q230" s="386"/>
      <c r="R230" s="386"/>
      <c r="S230" s="386"/>
      <c r="T230" s="387"/>
    </row>
    <row r="231" spans="2:22" s="3" customFormat="1" ht="37.9" customHeight="1" x14ac:dyDescent="0.2">
      <c r="B231" s="440"/>
      <c r="C231" s="277" t="s">
        <v>77</v>
      </c>
      <c r="D231" s="279"/>
      <c r="E231" s="277" t="s">
        <v>66</v>
      </c>
      <c r="F231" s="279"/>
      <c r="G231" s="96" t="s">
        <v>78</v>
      </c>
      <c r="H231" s="340" t="s">
        <v>79</v>
      </c>
      <c r="I231" s="342"/>
      <c r="J231" s="96" t="s">
        <v>80</v>
      </c>
      <c r="K231" s="340" t="s">
        <v>81</v>
      </c>
      <c r="L231" s="342"/>
      <c r="M231" s="385"/>
      <c r="N231" s="386"/>
      <c r="O231" s="386"/>
      <c r="P231" s="386"/>
      <c r="Q231" s="386"/>
      <c r="R231" s="386"/>
      <c r="S231" s="386"/>
      <c r="T231" s="387"/>
    </row>
    <row r="232" spans="2:22" s="3" customFormat="1" ht="22.5" customHeight="1" x14ac:dyDescent="0.2">
      <c r="B232" s="440"/>
      <c r="C232" s="346">
        <v>42689</v>
      </c>
      <c r="D232" s="347"/>
      <c r="E232" s="346">
        <v>42840</v>
      </c>
      <c r="F232" s="347"/>
      <c r="G232" s="17">
        <f>+K155</f>
        <v>151</v>
      </c>
      <c r="H232" s="286">
        <f>100/G232</f>
        <v>0.66225165562913912</v>
      </c>
      <c r="I232" s="287"/>
      <c r="J232" s="17">
        <v>20</v>
      </c>
      <c r="K232" s="288">
        <v>100</v>
      </c>
      <c r="L232" s="290"/>
      <c r="M232" s="385"/>
      <c r="N232" s="386"/>
      <c r="O232" s="386"/>
      <c r="P232" s="386"/>
      <c r="Q232" s="386"/>
      <c r="R232" s="386"/>
      <c r="S232" s="386"/>
      <c r="T232" s="387"/>
    </row>
    <row r="233" spans="2:22" s="3" customFormat="1" ht="15.75" customHeight="1" x14ac:dyDescent="0.2">
      <c r="B233" s="440"/>
      <c r="C233" s="94"/>
      <c r="D233" s="95"/>
      <c r="E233" s="92"/>
      <c r="F233" s="17"/>
      <c r="G233" s="20"/>
      <c r="H233" s="20"/>
      <c r="I233" s="17"/>
      <c r="J233" s="19"/>
      <c r="K233" s="19"/>
      <c r="L233" s="93"/>
      <c r="M233" s="385"/>
      <c r="N233" s="386"/>
      <c r="O233" s="386"/>
      <c r="P233" s="386"/>
      <c r="Q233" s="386"/>
      <c r="R233" s="386"/>
      <c r="S233" s="386"/>
      <c r="T233" s="387"/>
    </row>
    <row r="234" spans="2:22" s="3" customFormat="1" ht="29.25" customHeight="1" x14ac:dyDescent="0.2">
      <c r="B234" s="440"/>
      <c r="C234" s="271" t="s">
        <v>82</v>
      </c>
      <c r="D234" s="272"/>
      <c r="E234" s="272"/>
      <c r="F234" s="272"/>
      <c r="G234" s="272"/>
      <c r="H234" s="272"/>
      <c r="I234" s="272"/>
      <c r="J234" s="272"/>
      <c r="K234" s="272"/>
      <c r="L234" s="273"/>
      <c r="M234" s="385"/>
      <c r="N234" s="386"/>
      <c r="O234" s="386"/>
      <c r="P234" s="386"/>
      <c r="Q234" s="386"/>
      <c r="R234" s="386"/>
      <c r="S234" s="386"/>
      <c r="T234" s="387"/>
      <c r="V234" s="23"/>
    </row>
    <row r="235" spans="2:22" s="3" customFormat="1" ht="40.5" customHeight="1" x14ac:dyDescent="0.2">
      <c r="B235" s="440"/>
      <c r="C235" s="378" t="s">
        <v>90</v>
      </c>
      <c r="D235" s="378"/>
      <c r="E235" s="378"/>
      <c r="F235" s="104">
        <v>25</v>
      </c>
      <c r="G235" s="241" t="s">
        <v>91</v>
      </c>
      <c r="H235" s="241"/>
      <c r="I235" s="21">
        <v>15</v>
      </c>
      <c r="J235" s="241" t="s">
        <v>92</v>
      </c>
      <c r="K235" s="241"/>
      <c r="L235" s="92">
        <v>10</v>
      </c>
      <c r="M235" s="388"/>
      <c r="N235" s="389"/>
      <c r="O235" s="389"/>
      <c r="P235" s="389"/>
      <c r="Q235" s="389"/>
      <c r="R235" s="389"/>
      <c r="S235" s="389"/>
      <c r="T235" s="390"/>
    </row>
    <row r="236" spans="2:22" s="3" customFormat="1" ht="27" customHeight="1" x14ac:dyDescent="0.2">
      <c r="B236" s="440"/>
      <c r="C236" s="274" t="s">
        <v>93</v>
      </c>
      <c r="D236" s="275"/>
      <c r="E236" s="275"/>
      <c r="F236" s="275"/>
      <c r="G236" s="275"/>
      <c r="H236" s="275"/>
      <c r="I236" s="275"/>
      <c r="J236" s="275"/>
      <c r="K236" s="275"/>
      <c r="L236" s="275"/>
      <c r="M236" s="275"/>
      <c r="N236" s="275"/>
      <c r="O236" s="275"/>
      <c r="P236" s="275"/>
      <c r="Q236" s="275"/>
      <c r="R236" s="275"/>
      <c r="S236" s="275"/>
      <c r="T236" s="276"/>
    </row>
    <row r="237" spans="2:22" s="3" customFormat="1" ht="22.5" customHeight="1" x14ac:dyDescent="0.2">
      <c r="B237" s="440"/>
      <c r="C237" s="379" t="s">
        <v>83</v>
      </c>
      <c r="D237" s="380"/>
      <c r="E237" s="380"/>
      <c r="F237" s="381"/>
      <c r="G237" s="445" t="s">
        <v>94</v>
      </c>
      <c r="H237" s="445"/>
      <c r="I237" s="445"/>
      <c r="J237" s="281" t="s">
        <v>95</v>
      </c>
      <c r="K237" s="281"/>
      <c r="L237" s="281"/>
      <c r="M237" s="382" t="s">
        <v>84</v>
      </c>
      <c r="N237" s="383"/>
      <c r="O237" s="383"/>
      <c r="P237" s="383"/>
      <c r="Q237" s="383"/>
      <c r="R237" s="383"/>
      <c r="S237" s="383"/>
      <c r="T237" s="384"/>
    </row>
    <row r="238" spans="2:22" s="3" customFormat="1" ht="32.25" customHeight="1" x14ac:dyDescent="0.2">
      <c r="B238" s="440"/>
      <c r="C238" s="445" t="s">
        <v>85</v>
      </c>
      <c r="D238" s="445"/>
      <c r="E238" s="379" t="s">
        <v>522</v>
      </c>
      <c r="F238" s="381"/>
      <c r="G238" s="445"/>
      <c r="H238" s="445"/>
      <c r="I238" s="445"/>
      <c r="J238" s="281"/>
      <c r="K238" s="281"/>
      <c r="L238" s="281"/>
      <c r="M238" s="388"/>
      <c r="N238" s="389"/>
      <c r="O238" s="389"/>
      <c r="P238" s="389"/>
      <c r="Q238" s="389"/>
      <c r="R238" s="389"/>
      <c r="S238" s="389"/>
      <c r="T238" s="390"/>
    </row>
    <row r="239" spans="2:22" s="3" customFormat="1" ht="31.5" customHeight="1" x14ac:dyDescent="0.2">
      <c r="B239" s="440"/>
      <c r="C239" s="282" t="s">
        <v>586</v>
      </c>
      <c r="D239" s="282"/>
      <c r="E239" s="282" t="s">
        <v>587</v>
      </c>
      <c r="F239" s="282"/>
      <c r="G239" s="280" t="s">
        <v>588</v>
      </c>
      <c r="H239" s="280"/>
      <c r="I239" s="280"/>
      <c r="J239" s="446">
        <v>1</v>
      </c>
      <c r="K239" s="446"/>
      <c r="L239" s="446"/>
      <c r="M239" s="377" t="s">
        <v>590</v>
      </c>
      <c r="N239" s="377"/>
      <c r="O239" s="377"/>
      <c r="P239" s="377"/>
      <c r="Q239" s="377"/>
      <c r="R239" s="377"/>
      <c r="S239" s="377"/>
      <c r="T239" s="377"/>
    </row>
    <row r="240" spans="2:22" s="3" customFormat="1" ht="15" customHeight="1" x14ac:dyDescent="0.2">
      <c r="B240" s="277"/>
      <c r="C240" s="278"/>
      <c r="D240" s="278"/>
      <c r="E240" s="278"/>
      <c r="F240" s="278"/>
      <c r="G240" s="278"/>
      <c r="H240" s="278"/>
      <c r="I240" s="278"/>
      <c r="J240" s="278"/>
      <c r="K240" s="278"/>
      <c r="L240" s="278"/>
      <c r="M240" s="278"/>
      <c r="N240" s="278"/>
      <c r="O240" s="278"/>
      <c r="P240" s="278"/>
      <c r="Q240" s="278"/>
      <c r="R240" s="278"/>
      <c r="S240" s="278"/>
      <c r="T240" s="279"/>
    </row>
    <row r="241" spans="2:20" s="3" customFormat="1" ht="27.4" customHeight="1" x14ac:dyDescent="0.2">
      <c r="B241" s="283" t="s">
        <v>71</v>
      </c>
      <c r="C241" s="284"/>
      <c r="D241" s="284"/>
      <c r="E241" s="284"/>
      <c r="F241" s="284"/>
      <c r="G241" s="284"/>
      <c r="H241" s="284"/>
      <c r="I241" s="284"/>
      <c r="J241" s="284"/>
      <c r="K241" s="284"/>
      <c r="L241" s="284"/>
      <c r="M241" s="284"/>
      <c r="N241" s="284"/>
      <c r="O241" s="284"/>
      <c r="P241" s="284"/>
      <c r="Q241" s="284"/>
      <c r="R241" s="284"/>
      <c r="S241" s="284"/>
      <c r="T241" s="285"/>
    </row>
    <row r="242" spans="2:20" s="3" customFormat="1" ht="22.5" customHeight="1" x14ac:dyDescent="0.2">
      <c r="B242" s="271" t="s">
        <v>119</v>
      </c>
      <c r="C242" s="272"/>
      <c r="D242" s="272"/>
      <c r="E242" s="272"/>
      <c r="F242" s="272"/>
      <c r="G242" s="272"/>
      <c r="H242" s="272"/>
      <c r="I242" s="272"/>
      <c r="J242" s="272"/>
      <c r="K242" s="273"/>
      <c r="L242" s="277"/>
      <c r="M242" s="278"/>
      <c r="N242" s="278"/>
      <c r="O242" s="278"/>
      <c r="P242" s="278"/>
      <c r="Q242" s="278"/>
      <c r="R242" s="278"/>
      <c r="S242" s="278"/>
      <c r="T242" s="279"/>
    </row>
    <row r="243" spans="2:20" s="3" customFormat="1" ht="22.5" customHeight="1" x14ac:dyDescent="0.2">
      <c r="B243" s="281" t="s">
        <v>74</v>
      </c>
      <c r="C243" s="281"/>
      <c r="D243" s="281"/>
      <c r="E243" s="277" t="s">
        <v>521</v>
      </c>
      <c r="F243" s="279"/>
      <c r="G243" s="281" t="s">
        <v>64</v>
      </c>
      <c r="H243" s="281"/>
      <c r="I243" s="281" t="s">
        <v>88</v>
      </c>
      <c r="J243" s="281"/>
      <c r="K243" s="281"/>
      <c r="L243" s="248"/>
      <c r="M243" s="249"/>
      <c r="N243" s="249"/>
      <c r="O243" s="249"/>
      <c r="P243" s="249"/>
      <c r="Q243" s="249"/>
      <c r="R243" s="249"/>
      <c r="S243" s="249"/>
      <c r="T243" s="250"/>
    </row>
    <row r="244" spans="2:20" s="3" customFormat="1" ht="22.5" customHeight="1" x14ac:dyDescent="0.2">
      <c r="B244" s="241" t="s">
        <v>76</v>
      </c>
      <c r="C244" s="241"/>
      <c r="D244" s="241"/>
      <c r="E244" s="242">
        <f>+G247/100</f>
        <v>0.66310000000000002</v>
      </c>
      <c r="F244" s="243"/>
      <c r="G244" s="356">
        <v>0.72019999999999995</v>
      </c>
      <c r="H244" s="356"/>
      <c r="I244" s="348">
        <f>+E244-G244</f>
        <v>-5.7099999999999929E-2</v>
      </c>
      <c r="J244" s="348"/>
      <c r="K244" s="348"/>
      <c r="L244" s="251"/>
      <c r="M244" s="349"/>
      <c r="N244" s="349"/>
      <c r="O244" s="349"/>
      <c r="P244" s="349"/>
      <c r="Q244" s="349"/>
      <c r="R244" s="349"/>
      <c r="S244" s="349"/>
      <c r="T244" s="253"/>
    </row>
    <row r="245" spans="2:20" s="3" customFormat="1" ht="22.5" customHeight="1" x14ac:dyDescent="0.2">
      <c r="B245" s="303"/>
      <c r="C245" s="304"/>
      <c r="D245" s="304"/>
      <c r="E245" s="304"/>
      <c r="F245" s="304"/>
      <c r="G245" s="304"/>
      <c r="H245" s="304"/>
      <c r="I245" s="304"/>
      <c r="J245" s="304"/>
      <c r="K245" s="305"/>
      <c r="L245" s="251"/>
      <c r="M245" s="349"/>
      <c r="N245" s="349"/>
      <c r="O245" s="349"/>
      <c r="P245" s="349"/>
      <c r="Q245" s="349"/>
      <c r="R245" s="349"/>
      <c r="S245" s="349"/>
      <c r="T245" s="253"/>
    </row>
    <row r="246" spans="2:20" s="3" customFormat="1" ht="34.9" customHeight="1" x14ac:dyDescent="0.2">
      <c r="B246" s="281" t="s">
        <v>77</v>
      </c>
      <c r="C246" s="281"/>
      <c r="D246" s="281" t="s">
        <v>66</v>
      </c>
      <c r="E246" s="281"/>
      <c r="F246" s="96" t="s">
        <v>78</v>
      </c>
      <c r="G246" s="340" t="s">
        <v>81</v>
      </c>
      <c r="H246" s="341"/>
      <c r="I246" s="341"/>
      <c r="J246" s="341"/>
      <c r="K246" s="342"/>
      <c r="L246" s="251"/>
      <c r="M246" s="349"/>
      <c r="N246" s="349"/>
      <c r="O246" s="349"/>
      <c r="P246" s="349"/>
      <c r="Q246" s="349"/>
      <c r="R246" s="349"/>
      <c r="S246" s="349"/>
      <c r="T246" s="253"/>
    </row>
    <row r="247" spans="2:20" s="3" customFormat="1" ht="30" customHeight="1" x14ac:dyDescent="0.2">
      <c r="B247" s="293">
        <f>I156</f>
        <v>42684</v>
      </c>
      <c r="C247" s="280"/>
      <c r="D247" s="293">
        <f>J156</f>
        <v>44549</v>
      </c>
      <c r="E247" s="280"/>
      <c r="F247" s="17">
        <f>K156</f>
        <v>1865</v>
      </c>
      <c r="G247" s="288">
        <v>66.31</v>
      </c>
      <c r="H247" s="289"/>
      <c r="I247" s="289"/>
      <c r="J247" s="289"/>
      <c r="K247" s="290"/>
      <c r="L247" s="251"/>
      <c r="M247" s="349"/>
      <c r="N247" s="349"/>
      <c r="O247" s="349"/>
      <c r="P247" s="349"/>
      <c r="Q247" s="349"/>
      <c r="R247" s="349"/>
      <c r="S247" s="349"/>
      <c r="T247" s="253"/>
    </row>
    <row r="248" spans="2:20" s="3" customFormat="1" ht="25.5" customHeight="1" x14ac:dyDescent="0.2">
      <c r="B248" s="303"/>
      <c r="C248" s="304"/>
      <c r="D248" s="304"/>
      <c r="E248" s="304"/>
      <c r="F248" s="304"/>
      <c r="G248" s="304"/>
      <c r="H248" s="304"/>
      <c r="I248" s="304"/>
      <c r="J248" s="304"/>
      <c r="K248" s="305"/>
      <c r="L248" s="251"/>
      <c r="M248" s="349"/>
      <c r="N248" s="349"/>
      <c r="O248" s="349"/>
      <c r="P248" s="349"/>
      <c r="Q248" s="349"/>
      <c r="R248" s="349"/>
      <c r="S248" s="349"/>
      <c r="T248" s="253"/>
    </row>
    <row r="249" spans="2:20" s="3" customFormat="1" ht="24" customHeight="1" x14ac:dyDescent="0.2">
      <c r="B249" s="271" t="s">
        <v>82</v>
      </c>
      <c r="C249" s="272"/>
      <c r="D249" s="272"/>
      <c r="E249" s="272"/>
      <c r="F249" s="272"/>
      <c r="G249" s="272"/>
      <c r="H249" s="272"/>
      <c r="I249" s="272"/>
      <c r="J249" s="272"/>
      <c r="K249" s="273"/>
      <c r="L249" s="350"/>
      <c r="M249" s="351"/>
      <c r="N249" s="351"/>
      <c r="O249" s="351"/>
      <c r="P249" s="351"/>
      <c r="Q249" s="351"/>
      <c r="R249" s="351"/>
      <c r="S249" s="351"/>
      <c r="T249" s="352"/>
    </row>
    <row r="250" spans="2:20" s="3" customFormat="1" ht="37.5" customHeight="1" x14ac:dyDescent="0.2">
      <c r="B250" s="399" t="s">
        <v>96</v>
      </c>
      <c r="C250" s="400"/>
      <c r="D250" s="400"/>
      <c r="E250" s="400"/>
      <c r="F250" s="401"/>
      <c r="G250" s="328" t="s">
        <v>97</v>
      </c>
      <c r="H250" s="328"/>
      <c r="I250" s="402" t="s">
        <v>98</v>
      </c>
      <c r="J250" s="402"/>
      <c r="K250" s="97" t="s">
        <v>431</v>
      </c>
      <c r="L250" s="399" t="s">
        <v>99</v>
      </c>
      <c r="M250" s="400"/>
      <c r="N250" s="400"/>
      <c r="O250" s="400"/>
      <c r="P250" s="400"/>
      <c r="Q250" s="400"/>
      <c r="R250" s="400"/>
      <c r="S250" s="400"/>
      <c r="T250" s="401"/>
    </row>
    <row r="251" spans="2:20" s="3" customFormat="1" ht="33" customHeight="1" x14ac:dyDescent="0.25">
      <c r="B251" s="391" t="s">
        <v>100</v>
      </c>
      <c r="C251" s="392"/>
      <c r="D251" s="392"/>
      <c r="E251" s="392"/>
      <c r="F251" s="393"/>
      <c r="G251" s="281" t="s">
        <v>101</v>
      </c>
      <c r="H251" s="281"/>
      <c r="I251" s="329" t="s">
        <v>101</v>
      </c>
      <c r="J251" s="329"/>
      <c r="K251" s="24"/>
      <c r="L251" s="337"/>
      <c r="M251" s="338"/>
      <c r="N251" s="338"/>
      <c r="O251" s="338"/>
      <c r="P251" s="338"/>
      <c r="Q251" s="338"/>
      <c r="R251" s="338"/>
      <c r="S251" s="338"/>
      <c r="T251" s="339"/>
    </row>
    <row r="252" spans="2:20" s="3" customFormat="1" ht="28.15" customHeight="1" x14ac:dyDescent="0.2">
      <c r="B252" s="330" t="s">
        <v>83</v>
      </c>
      <c r="C252" s="330"/>
      <c r="D252" s="330"/>
      <c r="E252" s="330"/>
      <c r="F252" s="330" t="s">
        <v>46</v>
      </c>
      <c r="G252" s="330"/>
      <c r="H252" s="330"/>
      <c r="I252" s="330"/>
      <c r="J252" s="331" t="s">
        <v>84</v>
      </c>
      <c r="K252" s="332"/>
      <c r="L252" s="332"/>
      <c r="M252" s="332"/>
      <c r="N252" s="332"/>
      <c r="O252" s="332"/>
      <c r="P252" s="332"/>
      <c r="Q252" s="332"/>
      <c r="R252" s="332"/>
      <c r="S252" s="332"/>
      <c r="T252" s="333"/>
    </row>
    <row r="253" spans="2:20" s="3" customFormat="1" ht="28.15" customHeight="1" x14ac:dyDescent="0.2">
      <c r="B253" s="330" t="s">
        <v>85</v>
      </c>
      <c r="C253" s="330"/>
      <c r="D253" s="330" t="s">
        <v>522</v>
      </c>
      <c r="E253" s="330"/>
      <c r="F253" s="330"/>
      <c r="G253" s="330"/>
      <c r="H253" s="330"/>
      <c r="I253" s="330"/>
      <c r="J253" s="334"/>
      <c r="K253" s="335"/>
      <c r="L253" s="335"/>
      <c r="M253" s="335"/>
      <c r="N253" s="335"/>
      <c r="O253" s="335"/>
      <c r="P253" s="335"/>
      <c r="Q253" s="335"/>
      <c r="R253" s="335"/>
      <c r="S253" s="335"/>
      <c r="T253" s="336"/>
    </row>
    <row r="254" spans="2:20" s="3" customFormat="1" ht="87.6" customHeight="1" x14ac:dyDescent="0.2">
      <c r="B254" s="265" t="s">
        <v>810</v>
      </c>
      <c r="C254" s="267"/>
      <c r="D254" s="265" t="s">
        <v>811</v>
      </c>
      <c r="E254" s="267"/>
      <c r="F254" s="265" t="s">
        <v>601</v>
      </c>
      <c r="G254" s="266"/>
      <c r="H254" s="266"/>
      <c r="I254" s="267"/>
      <c r="J254" s="260" t="s">
        <v>951</v>
      </c>
      <c r="K254" s="261"/>
      <c r="L254" s="261"/>
      <c r="M254" s="261"/>
      <c r="N254" s="261"/>
      <c r="O254" s="261"/>
      <c r="P254" s="261"/>
      <c r="Q254" s="261"/>
      <c r="R254" s="261"/>
      <c r="S254" s="261"/>
      <c r="T254" s="262"/>
    </row>
    <row r="255" spans="2:20" s="3" customFormat="1" ht="84" customHeight="1" x14ac:dyDescent="0.2">
      <c r="B255" s="265" t="s">
        <v>812</v>
      </c>
      <c r="C255" s="267"/>
      <c r="D255" s="265"/>
      <c r="E255" s="267"/>
      <c r="F255" s="265" t="s">
        <v>836</v>
      </c>
      <c r="G255" s="266"/>
      <c r="H255" s="266"/>
      <c r="I255" s="267"/>
      <c r="J255" s="260" t="s">
        <v>953</v>
      </c>
      <c r="K255" s="261"/>
      <c r="L255" s="261"/>
      <c r="M255" s="261"/>
      <c r="N255" s="261"/>
      <c r="O255" s="261"/>
      <c r="P255" s="261"/>
      <c r="Q255" s="261"/>
      <c r="R255" s="261"/>
      <c r="S255" s="261"/>
      <c r="T255" s="262"/>
    </row>
    <row r="256" spans="2:20" s="3" customFormat="1" ht="36.6" customHeight="1" x14ac:dyDescent="0.2">
      <c r="B256" s="265" t="s">
        <v>760</v>
      </c>
      <c r="C256" s="267"/>
      <c r="D256" s="265" t="s">
        <v>761</v>
      </c>
      <c r="E256" s="267"/>
      <c r="F256" s="265"/>
      <c r="G256" s="266"/>
      <c r="H256" s="266"/>
      <c r="I256" s="267"/>
      <c r="J256" s="260" t="s">
        <v>807</v>
      </c>
      <c r="K256" s="261"/>
      <c r="L256" s="261"/>
      <c r="M256" s="261"/>
      <c r="N256" s="261"/>
      <c r="O256" s="261"/>
      <c r="P256" s="261"/>
      <c r="Q256" s="261"/>
      <c r="R256" s="261"/>
      <c r="S256" s="261"/>
      <c r="T256" s="262"/>
    </row>
    <row r="257" spans="2:39" s="3" customFormat="1" ht="66" customHeight="1" x14ac:dyDescent="0.2">
      <c r="B257" s="265" t="s">
        <v>762</v>
      </c>
      <c r="C257" s="267"/>
      <c r="D257" s="265"/>
      <c r="E257" s="267"/>
      <c r="F257" s="265" t="s">
        <v>763</v>
      </c>
      <c r="G257" s="266"/>
      <c r="H257" s="266"/>
      <c r="I257" s="267"/>
      <c r="J257" s="260" t="s">
        <v>952</v>
      </c>
      <c r="K257" s="261"/>
      <c r="L257" s="261"/>
      <c r="M257" s="261"/>
      <c r="N257" s="261"/>
      <c r="O257" s="261"/>
      <c r="P257" s="261"/>
      <c r="Q257" s="261"/>
      <c r="R257" s="261"/>
      <c r="S257" s="261"/>
      <c r="T257" s="262"/>
    </row>
    <row r="258" spans="2:39" s="3" customFormat="1" ht="15" customHeight="1" x14ac:dyDescent="0.2">
      <c r="B258" s="277"/>
      <c r="C258" s="278"/>
      <c r="D258" s="278"/>
      <c r="E258" s="278"/>
      <c r="F258" s="278"/>
      <c r="G258" s="278"/>
      <c r="H258" s="278"/>
      <c r="I258" s="278"/>
      <c r="J258" s="278"/>
      <c r="K258" s="278"/>
      <c r="L258" s="278"/>
      <c r="M258" s="278"/>
      <c r="N258" s="278"/>
      <c r="O258" s="278"/>
      <c r="P258" s="278"/>
      <c r="Q258" s="278"/>
      <c r="R258" s="278"/>
      <c r="S258" s="278"/>
      <c r="T258" s="279"/>
    </row>
    <row r="259" spans="2:39" s="3" customFormat="1" ht="22.5" customHeight="1" x14ac:dyDescent="0.2">
      <c r="B259" s="514" t="s">
        <v>102</v>
      </c>
      <c r="C259" s="515"/>
      <c r="D259" s="515"/>
      <c r="E259" s="515"/>
      <c r="F259" s="515"/>
      <c r="G259" s="515"/>
      <c r="H259" s="515"/>
      <c r="I259" s="515"/>
      <c r="J259" s="515"/>
      <c r="K259" s="515"/>
      <c r="L259" s="515"/>
      <c r="M259" s="515"/>
      <c r="N259" s="515"/>
      <c r="O259" s="515"/>
      <c r="P259" s="515"/>
      <c r="Q259" s="515"/>
      <c r="R259" s="515"/>
      <c r="S259" s="515"/>
      <c r="T259" s="516"/>
    </row>
    <row r="260" spans="2:39" s="3" customFormat="1" ht="30.4" customHeight="1" x14ac:dyDescent="0.2">
      <c r="B260" s="439" t="s">
        <v>87</v>
      </c>
      <c r="C260" s="442" t="s">
        <v>757</v>
      </c>
      <c r="D260" s="443"/>
      <c r="E260" s="443"/>
      <c r="F260" s="443"/>
      <c r="G260" s="443"/>
      <c r="H260" s="443"/>
      <c r="I260" s="443"/>
      <c r="J260" s="443"/>
      <c r="K260" s="443"/>
      <c r="L260" s="443"/>
      <c r="M260" s="443"/>
      <c r="N260" s="443"/>
      <c r="O260" s="443"/>
      <c r="P260" s="443"/>
      <c r="Q260" s="443"/>
      <c r="R260" s="443"/>
      <c r="S260" s="443"/>
      <c r="T260" s="444"/>
    </row>
    <row r="261" spans="2:39" s="3" customFormat="1" ht="22.5" customHeight="1" x14ac:dyDescent="0.2">
      <c r="B261" s="440"/>
      <c r="C261" s="271" t="s">
        <v>119</v>
      </c>
      <c r="D261" s="272"/>
      <c r="E261" s="272"/>
      <c r="F261" s="272"/>
      <c r="G261" s="272"/>
      <c r="H261" s="272"/>
      <c r="I261" s="272"/>
      <c r="J261" s="272"/>
      <c r="K261" s="272"/>
      <c r="L261" s="273"/>
      <c r="M261" s="271"/>
      <c r="N261" s="272"/>
      <c r="O261" s="272"/>
      <c r="P261" s="272"/>
      <c r="Q261" s="272"/>
      <c r="R261" s="272"/>
      <c r="S261" s="272"/>
      <c r="T261" s="273"/>
    </row>
    <row r="262" spans="2:39" s="3" customFormat="1" ht="22.5" customHeight="1" x14ac:dyDescent="0.2">
      <c r="B262" s="440"/>
      <c r="C262" s="281" t="s">
        <v>74</v>
      </c>
      <c r="D262" s="281"/>
      <c r="E262" s="281"/>
      <c r="F262" s="281" t="s">
        <v>521</v>
      </c>
      <c r="G262" s="281"/>
      <c r="H262" s="281" t="s">
        <v>64</v>
      </c>
      <c r="I262" s="281"/>
      <c r="J262" s="281" t="s">
        <v>88</v>
      </c>
      <c r="K262" s="281"/>
      <c r="L262" s="281"/>
      <c r="M262" s="248"/>
      <c r="N262" s="249"/>
      <c r="O262" s="249"/>
      <c r="P262" s="249"/>
      <c r="Q262" s="249"/>
      <c r="R262" s="249"/>
      <c r="S262" s="249"/>
      <c r="T262" s="250"/>
    </row>
    <row r="263" spans="2:39" s="3" customFormat="1" ht="58.5" customHeight="1" x14ac:dyDescent="0.2">
      <c r="B263" s="440"/>
      <c r="C263" s="281" t="s">
        <v>74</v>
      </c>
      <c r="D263" s="281"/>
      <c r="E263" s="281"/>
      <c r="F263" s="281" t="s">
        <v>521</v>
      </c>
      <c r="G263" s="281"/>
      <c r="H263" s="281" t="s">
        <v>64</v>
      </c>
      <c r="I263" s="281"/>
      <c r="J263" s="281" t="s">
        <v>88</v>
      </c>
      <c r="K263" s="281"/>
      <c r="L263" s="281"/>
      <c r="M263" s="251"/>
      <c r="N263" s="349"/>
      <c r="O263" s="349"/>
      <c r="P263" s="349"/>
      <c r="Q263" s="349"/>
      <c r="R263" s="349"/>
      <c r="S263" s="349"/>
      <c r="T263" s="253"/>
      <c r="V263" s="68"/>
      <c r="W263" s="68"/>
      <c r="X263" s="68"/>
      <c r="Y263" s="68"/>
      <c r="Z263" s="68"/>
      <c r="AA263" s="68"/>
      <c r="AB263" s="68"/>
      <c r="AC263" s="68"/>
      <c r="AD263" s="68"/>
      <c r="AE263" s="68"/>
      <c r="AF263" s="68"/>
      <c r="AG263" s="68"/>
      <c r="AH263" s="68"/>
      <c r="AI263" s="68"/>
      <c r="AJ263" s="68"/>
      <c r="AK263" s="68"/>
      <c r="AL263" s="68"/>
      <c r="AM263" s="68"/>
    </row>
    <row r="264" spans="2:39" s="3" customFormat="1" ht="14.25" x14ac:dyDescent="0.2">
      <c r="B264" s="440"/>
      <c r="C264" s="241" t="s">
        <v>76</v>
      </c>
      <c r="D264" s="241"/>
      <c r="E264" s="241"/>
      <c r="F264" s="448">
        <f>+H267</f>
        <v>1</v>
      </c>
      <c r="G264" s="448"/>
      <c r="H264" s="448">
        <v>1</v>
      </c>
      <c r="I264" s="448"/>
      <c r="J264" s="448">
        <f>+F264</f>
        <v>1</v>
      </c>
      <c r="K264" s="448"/>
      <c r="L264" s="448"/>
      <c r="M264" s="251"/>
      <c r="N264" s="349"/>
      <c r="O264" s="349"/>
      <c r="P264" s="349"/>
      <c r="Q264" s="349"/>
      <c r="R264" s="349"/>
      <c r="S264" s="349"/>
      <c r="T264" s="253"/>
      <c r="V264" s="68"/>
      <c r="W264" s="68"/>
      <c r="X264" s="68"/>
      <c r="Y264" s="68"/>
      <c r="Z264" s="68"/>
      <c r="AA264" s="68"/>
      <c r="AB264" s="68"/>
      <c r="AC264" s="68"/>
      <c r="AD264" s="68"/>
      <c r="AE264" s="68"/>
      <c r="AF264" s="68"/>
      <c r="AG264" s="68"/>
      <c r="AH264" s="68"/>
      <c r="AI264" s="68"/>
      <c r="AJ264" s="68"/>
      <c r="AK264" s="68"/>
      <c r="AL264" s="68"/>
      <c r="AM264" s="68"/>
    </row>
    <row r="265" spans="2:39" s="3" customFormat="1" ht="14.25" customHeight="1" x14ac:dyDescent="0.2">
      <c r="B265" s="440"/>
      <c r="C265" s="178"/>
      <c r="D265" s="178"/>
      <c r="E265" s="178"/>
      <c r="F265" s="177"/>
      <c r="G265" s="177"/>
      <c r="H265" s="177"/>
      <c r="I265" s="177"/>
      <c r="J265" s="177"/>
      <c r="K265" s="177"/>
      <c r="L265" s="177"/>
      <c r="M265" s="251"/>
      <c r="N265" s="349"/>
      <c r="O265" s="349"/>
      <c r="P265" s="349"/>
      <c r="Q265" s="349"/>
      <c r="R265" s="349"/>
      <c r="S265" s="349"/>
      <c r="T265" s="253"/>
    </row>
    <row r="266" spans="2:39" ht="30" x14ac:dyDescent="0.2">
      <c r="B266" s="440"/>
      <c r="C266" s="281" t="s">
        <v>77</v>
      </c>
      <c r="D266" s="281"/>
      <c r="E266" s="277" t="s">
        <v>66</v>
      </c>
      <c r="F266" s="279"/>
      <c r="G266" s="176" t="s">
        <v>78</v>
      </c>
      <c r="H266" s="340" t="s">
        <v>81</v>
      </c>
      <c r="I266" s="341"/>
      <c r="J266" s="341"/>
      <c r="K266" s="341"/>
      <c r="L266" s="342"/>
      <c r="M266" s="251"/>
      <c r="N266" s="349"/>
      <c r="O266" s="349"/>
      <c r="P266" s="349"/>
      <c r="Q266" s="349"/>
      <c r="R266" s="349"/>
      <c r="S266" s="349"/>
      <c r="T266" s="253"/>
    </row>
    <row r="267" spans="2:39" ht="27.75" customHeight="1" x14ac:dyDescent="0.2">
      <c r="B267" s="440"/>
      <c r="C267" s="293">
        <f>I158</f>
        <v>42684</v>
      </c>
      <c r="D267" s="293"/>
      <c r="E267" s="346">
        <f>J158</f>
        <v>43921</v>
      </c>
      <c r="F267" s="347"/>
      <c r="G267" s="17">
        <f>+K158</f>
        <v>0</v>
      </c>
      <c r="H267" s="517">
        <v>1</v>
      </c>
      <c r="I267" s="518"/>
      <c r="J267" s="518"/>
      <c r="K267" s="518"/>
      <c r="L267" s="519"/>
      <c r="M267" s="251"/>
      <c r="N267" s="349"/>
      <c r="O267" s="349"/>
      <c r="P267" s="349"/>
      <c r="Q267" s="349"/>
      <c r="R267" s="349"/>
      <c r="S267" s="349"/>
      <c r="T267" s="253"/>
    </row>
    <row r="268" spans="2:39" ht="14.1" customHeight="1" x14ac:dyDescent="0.2">
      <c r="B268" s="440"/>
      <c r="C268" s="277" t="s">
        <v>82</v>
      </c>
      <c r="D268" s="278"/>
      <c r="E268" s="278"/>
      <c r="F268" s="278"/>
      <c r="G268" s="278"/>
      <c r="H268" s="278"/>
      <c r="I268" s="278"/>
      <c r="J268" s="278"/>
      <c r="K268" s="278"/>
      <c r="L268" s="279"/>
      <c r="M268" s="350"/>
      <c r="N268" s="351"/>
      <c r="O268" s="351"/>
      <c r="P268" s="351"/>
      <c r="Q268" s="351"/>
      <c r="R268" s="351"/>
      <c r="S268" s="351"/>
      <c r="T268" s="352"/>
    </row>
    <row r="269" spans="2:39" s="3" customFormat="1" ht="15" customHeight="1" x14ac:dyDescent="0.2">
      <c r="B269" s="440"/>
      <c r="C269" s="277" t="s">
        <v>96</v>
      </c>
      <c r="D269" s="278"/>
      <c r="E269" s="278"/>
      <c r="F269" s="278"/>
      <c r="G269" s="279"/>
      <c r="H269" s="281" t="s">
        <v>103</v>
      </c>
      <c r="I269" s="281"/>
      <c r="J269" s="281" t="s">
        <v>98</v>
      </c>
      <c r="K269" s="281"/>
      <c r="L269" s="175" t="s">
        <v>431</v>
      </c>
      <c r="M269" s="399" t="s">
        <v>99</v>
      </c>
      <c r="N269" s="400"/>
      <c r="O269" s="400"/>
      <c r="P269" s="400"/>
      <c r="Q269" s="400"/>
      <c r="R269" s="400"/>
      <c r="S269" s="400"/>
      <c r="T269" s="401"/>
    </row>
    <row r="270" spans="2:39" ht="15" x14ac:dyDescent="0.2">
      <c r="B270" s="440"/>
      <c r="C270" s="277" t="s">
        <v>101</v>
      </c>
      <c r="D270" s="278"/>
      <c r="E270" s="278"/>
      <c r="F270" s="278"/>
      <c r="G270" s="279"/>
      <c r="H270" s="281" t="s">
        <v>101</v>
      </c>
      <c r="I270" s="281"/>
      <c r="J270" s="398" t="s">
        <v>101</v>
      </c>
      <c r="K270" s="398"/>
      <c r="L270" s="176" t="s">
        <v>101</v>
      </c>
      <c r="M270" s="303"/>
      <c r="N270" s="304"/>
      <c r="O270" s="304"/>
      <c r="P270" s="304"/>
      <c r="Q270" s="304"/>
      <c r="R270" s="304"/>
      <c r="S270" s="304"/>
      <c r="T270" s="305"/>
    </row>
    <row r="271" spans="2:39" ht="24" customHeight="1" x14ac:dyDescent="0.2">
      <c r="B271" s="440"/>
      <c r="C271" s="281" t="s">
        <v>83</v>
      </c>
      <c r="D271" s="281"/>
      <c r="E271" s="281"/>
      <c r="F271" s="281"/>
      <c r="G271" s="281" t="s">
        <v>46</v>
      </c>
      <c r="H271" s="281"/>
      <c r="I271" s="281"/>
      <c r="J271" s="281"/>
      <c r="K271" s="489" t="s">
        <v>84</v>
      </c>
      <c r="L271" s="489"/>
      <c r="M271" s="489"/>
      <c r="N271" s="489"/>
      <c r="O271" s="489"/>
      <c r="P271" s="489"/>
      <c r="Q271" s="489"/>
      <c r="R271" s="489"/>
      <c r="S271" s="489"/>
      <c r="T271" s="490"/>
    </row>
    <row r="272" spans="2:39" ht="23.45" customHeight="1" x14ac:dyDescent="0.2">
      <c r="B272" s="440"/>
      <c r="C272" s="281" t="s">
        <v>85</v>
      </c>
      <c r="D272" s="281"/>
      <c r="E272" s="281" t="s">
        <v>522</v>
      </c>
      <c r="F272" s="281"/>
      <c r="G272" s="281"/>
      <c r="H272" s="281"/>
      <c r="I272" s="281"/>
      <c r="J272" s="281"/>
      <c r="K272" s="491"/>
      <c r="L272" s="491"/>
      <c r="M272" s="491"/>
      <c r="N272" s="491"/>
      <c r="O272" s="491"/>
      <c r="P272" s="491"/>
      <c r="Q272" s="491"/>
      <c r="R272" s="491"/>
      <c r="S272" s="491"/>
      <c r="T272" s="492"/>
    </row>
    <row r="273" spans="2:20" ht="30.6" customHeight="1" x14ac:dyDescent="0.2">
      <c r="B273" s="440"/>
      <c r="C273" s="268" t="s">
        <v>717</v>
      </c>
      <c r="D273" s="267"/>
      <c r="E273" s="268" t="s">
        <v>718</v>
      </c>
      <c r="F273" s="267"/>
      <c r="G273" s="268" t="s">
        <v>616</v>
      </c>
      <c r="H273" s="269"/>
      <c r="I273" s="269"/>
      <c r="J273" s="270"/>
      <c r="K273" s="260" t="s">
        <v>722</v>
      </c>
      <c r="L273" s="261"/>
      <c r="M273" s="261"/>
      <c r="N273" s="261"/>
      <c r="O273" s="261"/>
      <c r="P273" s="261"/>
      <c r="Q273" s="261"/>
      <c r="R273" s="261"/>
      <c r="S273" s="261"/>
      <c r="T273" s="262"/>
    </row>
    <row r="274" spans="2:20" ht="37.9" customHeight="1" x14ac:dyDescent="0.2">
      <c r="B274" s="440"/>
      <c r="C274" s="268" t="s">
        <v>717</v>
      </c>
      <c r="D274" s="267"/>
      <c r="E274" s="268" t="s">
        <v>719</v>
      </c>
      <c r="F274" s="267"/>
      <c r="G274" s="268" t="s">
        <v>726</v>
      </c>
      <c r="H274" s="269"/>
      <c r="I274" s="269"/>
      <c r="J274" s="270"/>
      <c r="K274" s="260" t="s">
        <v>722</v>
      </c>
      <c r="L274" s="261"/>
      <c r="M274" s="261"/>
      <c r="N274" s="261"/>
      <c r="O274" s="261"/>
      <c r="P274" s="261"/>
      <c r="Q274" s="261"/>
      <c r="R274" s="261"/>
      <c r="S274" s="261"/>
      <c r="T274" s="262"/>
    </row>
    <row r="275" spans="2:20" ht="30.6" customHeight="1" x14ac:dyDescent="0.2">
      <c r="B275" s="447"/>
      <c r="C275" s="268" t="s">
        <v>717</v>
      </c>
      <c r="D275" s="267"/>
      <c r="E275" s="268" t="s">
        <v>718</v>
      </c>
      <c r="F275" s="267"/>
      <c r="G275" s="268" t="s">
        <v>720</v>
      </c>
      <c r="H275" s="269"/>
      <c r="I275" s="269"/>
      <c r="J275" s="270"/>
      <c r="K275" s="260" t="s">
        <v>722</v>
      </c>
      <c r="L275" s="261"/>
      <c r="M275" s="261"/>
      <c r="N275" s="261"/>
      <c r="O275" s="261"/>
      <c r="P275" s="261"/>
      <c r="Q275" s="261"/>
      <c r="R275" s="261"/>
      <c r="S275" s="261"/>
      <c r="T275" s="262"/>
    </row>
    <row r="276" spans="2:20" ht="27.75" customHeight="1" x14ac:dyDescent="0.2">
      <c r="B276" s="277"/>
      <c r="C276" s="278"/>
      <c r="D276" s="278"/>
      <c r="E276" s="278"/>
      <c r="F276" s="278"/>
      <c r="G276" s="278"/>
      <c r="H276" s="278"/>
      <c r="I276" s="278"/>
      <c r="J276" s="278"/>
      <c r="K276" s="278"/>
      <c r="L276" s="278"/>
      <c r="M276" s="278"/>
      <c r="N276" s="278"/>
      <c r="O276" s="278"/>
      <c r="P276" s="278"/>
      <c r="Q276" s="278"/>
      <c r="R276" s="278"/>
      <c r="S276" s="278"/>
      <c r="T276" s="279"/>
    </row>
    <row r="277" spans="2:20" ht="27" customHeight="1" x14ac:dyDescent="0.2">
      <c r="B277" s="439" t="s">
        <v>89</v>
      </c>
      <c r="C277" s="485" t="s">
        <v>591</v>
      </c>
      <c r="D277" s="442"/>
      <c r="E277" s="442"/>
      <c r="F277" s="442"/>
      <c r="G277" s="442"/>
      <c r="H277" s="442"/>
      <c r="I277" s="442"/>
      <c r="J277" s="442"/>
      <c r="K277" s="442"/>
      <c r="L277" s="442"/>
      <c r="M277" s="442"/>
      <c r="N277" s="442"/>
      <c r="O277" s="442"/>
      <c r="P277" s="442"/>
      <c r="Q277" s="442"/>
      <c r="R277" s="442"/>
      <c r="S277" s="442"/>
      <c r="T277" s="486"/>
    </row>
    <row r="278" spans="2:20" ht="14.1" customHeight="1" x14ac:dyDescent="0.2">
      <c r="B278" s="440"/>
      <c r="C278" s="271" t="s">
        <v>119</v>
      </c>
      <c r="D278" s="272"/>
      <c r="E278" s="272"/>
      <c r="F278" s="272"/>
      <c r="G278" s="272"/>
      <c r="H278" s="272"/>
      <c r="I278" s="272"/>
      <c r="J278" s="272"/>
      <c r="K278" s="272"/>
      <c r="L278" s="273"/>
      <c r="M278" s="271"/>
      <c r="N278" s="272"/>
      <c r="O278" s="272"/>
      <c r="P278" s="272"/>
      <c r="Q278" s="272"/>
      <c r="R278" s="272"/>
      <c r="S278" s="272"/>
      <c r="T278" s="273"/>
    </row>
    <row r="279" spans="2:20" ht="27.75" customHeight="1" x14ac:dyDescent="0.2">
      <c r="B279" s="440"/>
      <c r="C279" s="281" t="s">
        <v>74</v>
      </c>
      <c r="D279" s="281"/>
      <c r="E279" s="281"/>
      <c r="F279" s="281" t="s">
        <v>521</v>
      </c>
      <c r="G279" s="281"/>
      <c r="H279" s="281" t="s">
        <v>64</v>
      </c>
      <c r="I279" s="281"/>
      <c r="J279" s="281" t="s">
        <v>75</v>
      </c>
      <c r="K279" s="281"/>
      <c r="L279" s="281"/>
      <c r="M279" s="248"/>
      <c r="N279" s="249"/>
      <c r="O279" s="249"/>
      <c r="P279" s="249"/>
      <c r="Q279" s="249"/>
      <c r="R279" s="249"/>
      <c r="S279" s="249"/>
      <c r="T279" s="250"/>
    </row>
    <row r="280" spans="2:20" ht="21.6" customHeight="1" x14ac:dyDescent="0.2">
      <c r="B280" s="440"/>
      <c r="C280" s="241" t="s">
        <v>76</v>
      </c>
      <c r="D280" s="241"/>
      <c r="E280" s="241"/>
      <c r="F280" s="448">
        <v>1</v>
      </c>
      <c r="G280" s="448"/>
      <c r="H280" s="448">
        <v>1</v>
      </c>
      <c r="I280" s="448"/>
      <c r="J280" s="356">
        <f>F280-H280</f>
        <v>0</v>
      </c>
      <c r="K280" s="356"/>
      <c r="L280" s="356"/>
      <c r="M280" s="350"/>
      <c r="N280" s="351"/>
      <c r="O280" s="351"/>
      <c r="P280" s="351"/>
      <c r="Q280" s="351"/>
      <c r="R280" s="351"/>
      <c r="S280" s="351"/>
      <c r="T280" s="352"/>
    </row>
    <row r="281" spans="2:20" ht="24" customHeight="1" x14ac:dyDescent="0.2">
      <c r="B281" s="440"/>
      <c r="C281" s="330" t="s">
        <v>83</v>
      </c>
      <c r="D281" s="330"/>
      <c r="E281" s="330"/>
      <c r="F281" s="330"/>
      <c r="G281" s="330" t="s">
        <v>46</v>
      </c>
      <c r="H281" s="330"/>
      <c r="I281" s="330"/>
      <c r="J281" s="330"/>
      <c r="K281" s="331" t="s">
        <v>84</v>
      </c>
      <c r="L281" s="332"/>
      <c r="M281" s="332"/>
      <c r="N281" s="332"/>
      <c r="O281" s="332"/>
      <c r="P281" s="332"/>
      <c r="Q281" s="332"/>
      <c r="R281" s="332"/>
      <c r="S281" s="332"/>
      <c r="T281" s="333"/>
    </row>
    <row r="282" spans="2:20" ht="24.4" customHeight="1" x14ac:dyDescent="0.2">
      <c r="B282" s="440"/>
      <c r="C282" s="330" t="s">
        <v>85</v>
      </c>
      <c r="D282" s="330"/>
      <c r="E282" s="330" t="s">
        <v>522</v>
      </c>
      <c r="F282" s="330"/>
      <c r="G282" s="330"/>
      <c r="H282" s="330"/>
      <c r="I282" s="330"/>
      <c r="J282" s="330"/>
      <c r="K282" s="334"/>
      <c r="L282" s="335"/>
      <c r="M282" s="335"/>
      <c r="N282" s="335"/>
      <c r="O282" s="335"/>
      <c r="P282" s="335"/>
      <c r="Q282" s="335"/>
      <c r="R282" s="335"/>
      <c r="S282" s="335"/>
      <c r="T282" s="336"/>
    </row>
    <row r="283" spans="2:20" ht="30" customHeight="1" x14ac:dyDescent="0.2">
      <c r="B283" s="440"/>
      <c r="C283" s="268" t="s">
        <v>721</v>
      </c>
      <c r="D283" s="267"/>
      <c r="E283" s="268" t="s">
        <v>693</v>
      </c>
      <c r="F283" s="267"/>
      <c r="G283" s="268" t="s">
        <v>616</v>
      </c>
      <c r="H283" s="269"/>
      <c r="I283" s="269"/>
      <c r="J283" s="270"/>
      <c r="K283" s="260" t="s">
        <v>722</v>
      </c>
      <c r="L283" s="261"/>
      <c r="M283" s="261"/>
      <c r="N283" s="261"/>
      <c r="O283" s="261"/>
      <c r="P283" s="261"/>
      <c r="Q283" s="261"/>
      <c r="R283" s="261"/>
      <c r="S283" s="261"/>
      <c r="T283" s="262"/>
    </row>
    <row r="284" spans="2:20" ht="38.450000000000003" customHeight="1" x14ac:dyDescent="0.2">
      <c r="B284" s="440"/>
      <c r="C284" s="268" t="s">
        <v>721</v>
      </c>
      <c r="D284" s="267"/>
      <c r="E284" s="268" t="s">
        <v>693</v>
      </c>
      <c r="F284" s="267"/>
      <c r="G284" s="268" t="s">
        <v>658</v>
      </c>
      <c r="H284" s="269"/>
      <c r="I284" s="269"/>
      <c r="J284" s="270"/>
      <c r="K284" s="260" t="s">
        <v>722</v>
      </c>
      <c r="L284" s="261"/>
      <c r="M284" s="261"/>
      <c r="N284" s="261"/>
      <c r="O284" s="261"/>
      <c r="P284" s="261"/>
      <c r="Q284" s="261"/>
      <c r="R284" s="261"/>
      <c r="S284" s="261"/>
      <c r="T284" s="262"/>
    </row>
    <row r="285" spans="2:20" ht="30.6" customHeight="1" x14ac:dyDescent="0.2">
      <c r="B285" s="440"/>
      <c r="C285" s="268" t="s">
        <v>645</v>
      </c>
      <c r="D285" s="270"/>
      <c r="E285" s="268"/>
      <c r="F285" s="267"/>
      <c r="G285" s="265" t="s">
        <v>659</v>
      </c>
      <c r="H285" s="266"/>
      <c r="I285" s="266"/>
      <c r="J285" s="267"/>
      <c r="K285" s="260" t="s">
        <v>722</v>
      </c>
      <c r="L285" s="261"/>
      <c r="M285" s="261"/>
      <c r="N285" s="261"/>
      <c r="O285" s="261"/>
      <c r="P285" s="261"/>
      <c r="Q285" s="261"/>
      <c r="R285" s="261"/>
      <c r="S285" s="261"/>
      <c r="T285" s="262"/>
    </row>
    <row r="286" spans="2:20" ht="30.6" customHeight="1" x14ac:dyDescent="0.2">
      <c r="B286" s="440"/>
      <c r="C286" s="268" t="s">
        <v>663</v>
      </c>
      <c r="D286" s="270"/>
      <c r="E286" s="268"/>
      <c r="F286" s="267"/>
      <c r="G286" s="265" t="s">
        <v>659</v>
      </c>
      <c r="H286" s="266"/>
      <c r="I286" s="266"/>
      <c r="J286" s="267"/>
      <c r="K286" s="482" t="s">
        <v>722</v>
      </c>
      <c r="L286" s="483"/>
      <c r="M286" s="483"/>
      <c r="N286" s="483"/>
      <c r="O286" s="483"/>
      <c r="P286" s="483"/>
      <c r="Q286" s="483"/>
      <c r="R286" s="483"/>
      <c r="S286" s="483"/>
      <c r="T286" s="484"/>
    </row>
    <row r="287" spans="2:20" ht="30.6" customHeight="1" x14ac:dyDescent="0.2">
      <c r="B287" s="440"/>
      <c r="C287" s="268" t="s">
        <v>652</v>
      </c>
      <c r="D287" s="270"/>
      <c r="E287" s="268" t="s">
        <v>664</v>
      </c>
      <c r="F287" s="270"/>
      <c r="G287" s="265" t="s">
        <v>659</v>
      </c>
      <c r="H287" s="266"/>
      <c r="I287" s="266"/>
      <c r="J287" s="267"/>
      <c r="K287" s="482" t="s">
        <v>722</v>
      </c>
      <c r="L287" s="483"/>
      <c r="M287" s="483"/>
      <c r="N287" s="483"/>
      <c r="O287" s="483"/>
      <c r="P287" s="483"/>
      <c r="Q287" s="483"/>
      <c r="R287" s="483"/>
      <c r="S287" s="483"/>
      <c r="T287" s="484"/>
    </row>
    <row r="288" spans="2:20" ht="27.75" customHeight="1" x14ac:dyDescent="0.2">
      <c r="B288" s="277"/>
      <c r="C288" s="278"/>
      <c r="D288" s="278"/>
      <c r="E288" s="278"/>
      <c r="F288" s="278"/>
      <c r="G288" s="278"/>
      <c r="H288" s="278"/>
      <c r="I288" s="278"/>
      <c r="J288" s="278"/>
      <c r="K288" s="278"/>
      <c r="L288" s="278"/>
      <c r="M288" s="278"/>
      <c r="N288" s="278"/>
      <c r="O288" s="278"/>
      <c r="P288" s="278"/>
      <c r="Q288" s="278"/>
      <c r="R288" s="278"/>
      <c r="S288" s="278"/>
      <c r="T288" s="279"/>
    </row>
    <row r="289" spans="1:24" ht="25.9" customHeight="1" x14ac:dyDescent="0.2">
      <c r="B289" s="306" t="s">
        <v>104</v>
      </c>
      <c r="C289" s="307"/>
      <c r="D289" s="307"/>
      <c r="E289" s="307"/>
      <c r="F289" s="307"/>
      <c r="G289" s="307"/>
      <c r="H289" s="307"/>
      <c r="I289" s="307"/>
      <c r="J289" s="307"/>
      <c r="K289" s="307"/>
      <c r="L289" s="307"/>
      <c r="M289" s="307"/>
      <c r="N289" s="307"/>
      <c r="O289" s="307"/>
      <c r="P289" s="307"/>
      <c r="Q289" s="307"/>
      <c r="R289" s="307"/>
      <c r="S289" s="307"/>
      <c r="T289" s="308"/>
    </row>
    <row r="290" spans="1:24" ht="23.45" customHeight="1" x14ac:dyDescent="0.2">
      <c r="B290" s="423" t="s">
        <v>48</v>
      </c>
      <c r="C290" s="424"/>
      <c r="D290" s="424"/>
      <c r="E290" s="424"/>
      <c r="F290" s="425"/>
      <c r="G290" s="441" t="s">
        <v>105</v>
      </c>
      <c r="H290" s="441"/>
      <c r="I290" s="441"/>
      <c r="J290" s="441"/>
      <c r="K290" s="441"/>
      <c r="L290" s="441"/>
      <c r="M290" s="441"/>
      <c r="N290" s="441"/>
      <c r="O290" s="441"/>
      <c r="P290" s="441"/>
      <c r="Q290" s="441"/>
      <c r="R290" s="441"/>
      <c r="S290" s="423" t="s">
        <v>106</v>
      </c>
      <c r="T290" s="425"/>
    </row>
    <row r="291" spans="1:24" ht="207" customHeight="1" x14ac:dyDescent="0.2">
      <c r="B291" s="281" t="s">
        <v>513</v>
      </c>
      <c r="C291" s="281"/>
      <c r="D291" s="281"/>
      <c r="E291" s="281"/>
      <c r="F291" s="281"/>
      <c r="G291" s="241" t="s">
        <v>1062</v>
      </c>
      <c r="H291" s="241"/>
      <c r="I291" s="241"/>
      <c r="J291" s="241"/>
      <c r="K291" s="241"/>
      <c r="L291" s="241"/>
      <c r="M291" s="241"/>
      <c r="N291" s="241"/>
      <c r="O291" s="241"/>
      <c r="P291" s="241"/>
      <c r="Q291" s="241"/>
      <c r="R291" s="241"/>
      <c r="S291" s="303" t="s">
        <v>798</v>
      </c>
      <c r="T291" s="305"/>
      <c r="V291" s="520"/>
      <c r="W291" s="520"/>
    </row>
    <row r="292" spans="1:24" ht="49.9" customHeight="1" x14ac:dyDescent="0.2">
      <c r="B292" s="281" t="s">
        <v>742</v>
      </c>
      <c r="C292" s="281"/>
      <c r="D292" s="281"/>
      <c r="E292" s="281"/>
      <c r="F292" s="281"/>
      <c r="G292" s="374" t="s">
        <v>1063</v>
      </c>
      <c r="H292" s="375"/>
      <c r="I292" s="375"/>
      <c r="J292" s="375"/>
      <c r="K292" s="375"/>
      <c r="L292" s="375"/>
      <c r="M292" s="375"/>
      <c r="N292" s="375"/>
      <c r="O292" s="375"/>
      <c r="P292" s="375"/>
      <c r="Q292" s="375"/>
      <c r="R292" s="376"/>
      <c r="S292" s="303" t="s">
        <v>690</v>
      </c>
      <c r="T292" s="305"/>
    </row>
    <row r="293" spans="1:24" ht="40.9" customHeight="1" x14ac:dyDescent="0.2">
      <c r="B293" s="281" t="s">
        <v>799</v>
      </c>
      <c r="C293" s="281"/>
      <c r="D293" s="281"/>
      <c r="E293" s="281"/>
      <c r="F293" s="281"/>
      <c r="G293" s="374" t="s">
        <v>843</v>
      </c>
      <c r="H293" s="375"/>
      <c r="I293" s="375"/>
      <c r="J293" s="375"/>
      <c r="K293" s="375"/>
      <c r="L293" s="375"/>
      <c r="M293" s="375"/>
      <c r="N293" s="375"/>
      <c r="O293" s="375"/>
      <c r="P293" s="375"/>
      <c r="Q293" s="375"/>
      <c r="R293" s="376"/>
      <c r="S293" s="303"/>
      <c r="T293" s="305"/>
    </row>
    <row r="294" spans="1:24" ht="66.599999999999994" customHeight="1" x14ac:dyDescent="0.2">
      <c r="B294" s="394" t="s">
        <v>694</v>
      </c>
      <c r="C294" s="394"/>
      <c r="D294" s="394"/>
      <c r="E294" s="394"/>
      <c r="F294" s="394"/>
      <c r="G294" s="395" t="s">
        <v>893</v>
      </c>
      <c r="H294" s="396"/>
      <c r="I294" s="396"/>
      <c r="J294" s="396"/>
      <c r="K294" s="396"/>
      <c r="L294" s="396"/>
      <c r="M294" s="396"/>
      <c r="N294" s="396"/>
      <c r="O294" s="396"/>
      <c r="P294" s="396"/>
      <c r="Q294" s="396"/>
      <c r="R294" s="397"/>
      <c r="S294" s="303"/>
      <c r="T294" s="305"/>
    </row>
    <row r="295" spans="1:24" ht="26.25" customHeight="1" x14ac:dyDescent="0.2">
      <c r="B295" s="306" t="s">
        <v>727</v>
      </c>
      <c r="C295" s="307"/>
      <c r="D295" s="307"/>
      <c r="E295" s="307"/>
      <c r="F295" s="307"/>
      <c r="G295" s="307"/>
      <c r="H295" s="307"/>
      <c r="I295" s="307"/>
      <c r="J295" s="307"/>
      <c r="K295" s="307"/>
      <c r="L295" s="307"/>
      <c r="M295" s="307"/>
      <c r="N295" s="307"/>
      <c r="O295" s="307"/>
      <c r="P295" s="307"/>
      <c r="Q295" s="307"/>
      <c r="R295" s="307"/>
      <c r="S295" s="307"/>
      <c r="T295" s="308"/>
    </row>
    <row r="296" spans="1:24" ht="23.25" customHeight="1" x14ac:dyDescent="0.2">
      <c r="B296" s="429" t="s">
        <v>48</v>
      </c>
      <c r="C296" s="430"/>
      <c r="D296" s="430"/>
      <c r="E296" s="430"/>
      <c r="F296" s="431"/>
      <c r="G296" s="423" t="s">
        <v>105</v>
      </c>
      <c r="H296" s="424"/>
      <c r="I296" s="424"/>
      <c r="J296" s="424"/>
      <c r="K296" s="424"/>
      <c r="L296" s="424"/>
      <c r="M296" s="424"/>
      <c r="N296" s="424"/>
      <c r="O296" s="424"/>
      <c r="P296" s="424"/>
      <c r="Q296" s="424"/>
      <c r="R296" s="425"/>
      <c r="S296" s="423" t="s">
        <v>106</v>
      </c>
      <c r="T296" s="425"/>
    </row>
    <row r="297" spans="1:24" ht="408.6" customHeight="1" x14ac:dyDescent="0.2">
      <c r="B297" s="403" t="s">
        <v>883</v>
      </c>
      <c r="C297" s="404"/>
      <c r="D297" s="404"/>
      <c r="E297" s="404"/>
      <c r="F297" s="405"/>
      <c r="G297" s="409" t="s">
        <v>1045</v>
      </c>
      <c r="H297" s="410"/>
      <c r="I297" s="410"/>
      <c r="J297" s="410"/>
      <c r="K297" s="410"/>
      <c r="L297" s="410"/>
      <c r="M297" s="410"/>
      <c r="N297" s="410"/>
      <c r="O297" s="410"/>
      <c r="P297" s="410"/>
      <c r="Q297" s="410"/>
      <c r="R297" s="411"/>
      <c r="S297" s="248" t="s">
        <v>796</v>
      </c>
      <c r="T297" s="250"/>
    </row>
    <row r="298" spans="1:24" ht="76.150000000000006" customHeight="1" x14ac:dyDescent="0.2">
      <c r="B298" s="406"/>
      <c r="C298" s="407"/>
      <c r="D298" s="407"/>
      <c r="E298" s="407"/>
      <c r="F298" s="408"/>
      <c r="G298" s="412"/>
      <c r="H298" s="413"/>
      <c r="I298" s="413"/>
      <c r="J298" s="413"/>
      <c r="K298" s="413"/>
      <c r="L298" s="413"/>
      <c r="M298" s="413"/>
      <c r="N298" s="413"/>
      <c r="O298" s="413"/>
      <c r="P298" s="413"/>
      <c r="Q298" s="413"/>
      <c r="R298" s="414"/>
      <c r="S298" s="350"/>
      <c r="T298" s="352"/>
    </row>
    <row r="299" spans="1:24" ht="219" customHeight="1" x14ac:dyDescent="0.2">
      <c r="B299" s="493" t="s">
        <v>884</v>
      </c>
      <c r="C299" s="494"/>
      <c r="D299" s="494"/>
      <c r="E299" s="494"/>
      <c r="F299" s="495"/>
      <c r="G299" s="374" t="s">
        <v>1046</v>
      </c>
      <c r="H299" s="375"/>
      <c r="I299" s="375"/>
      <c r="J299" s="375"/>
      <c r="K299" s="375"/>
      <c r="L299" s="375"/>
      <c r="M299" s="375"/>
      <c r="N299" s="375"/>
      <c r="O299" s="375"/>
      <c r="P299" s="375"/>
      <c r="Q299" s="375"/>
      <c r="R299" s="376"/>
      <c r="S299" s="303" t="s">
        <v>797</v>
      </c>
      <c r="T299" s="305"/>
    </row>
    <row r="300" spans="1:24" ht="94.5" customHeight="1" x14ac:dyDescent="0.2">
      <c r="B300" s="429" t="s">
        <v>764</v>
      </c>
      <c r="C300" s="430"/>
      <c r="D300" s="430"/>
      <c r="E300" s="430"/>
      <c r="F300" s="431"/>
      <c r="G300" s="441" t="s">
        <v>105</v>
      </c>
      <c r="H300" s="441"/>
      <c r="I300" s="441"/>
      <c r="J300" s="441"/>
      <c r="K300" s="441"/>
      <c r="L300" s="441"/>
      <c r="M300" s="441"/>
      <c r="N300" s="441"/>
      <c r="O300" s="441"/>
      <c r="P300" s="441"/>
      <c r="Q300" s="441"/>
      <c r="R300" s="441"/>
      <c r="S300" s="423" t="s">
        <v>106</v>
      </c>
      <c r="T300" s="425"/>
    </row>
    <row r="301" spans="1:24" ht="225.6" customHeight="1" x14ac:dyDescent="0.2">
      <c r="B301" s="248" t="s">
        <v>716</v>
      </c>
      <c r="C301" s="249"/>
      <c r="D301" s="249"/>
      <c r="E301" s="249"/>
      <c r="F301" s="250"/>
      <c r="G301" s="426" t="s">
        <v>874</v>
      </c>
      <c r="H301" s="427"/>
      <c r="I301" s="427"/>
      <c r="J301" s="427"/>
      <c r="K301" s="427"/>
      <c r="L301" s="427"/>
      <c r="M301" s="427"/>
      <c r="N301" s="427"/>
      <c r="O301" s="427"/>
      <c r="P301" s="427"/>
      <c r="Q301" s="427"/>
      <c r="R301" s="428"/>
      <c r="S301" s="661" t="s">
        <v>692</v>
      </c>
      <c r="T301" s="662"/>
      <c r="W301" s="508"/>
      <c r="X301" s="508"/>
    </row>
    <row r="302" spans="1:24" ht="336.6" customHeight="1" x14ac:dyDescent="0.2">
      <c r="B302" s="251"/>
      <c r="C302" s="252"/>
      <c r="D302" s="252"/>
      <c r="E302" s="252"/>
      <c r="F302" s="253"/>
      <c r="G302" s="509" t="s">
        <v>875</v>
      </c>
      <c r="H302" s="510"/>
      <c r="I302" s="510"/>
      <c r="J302" s="510"/>
      <c r="K302" s="510"/>
      <c r="L302" s="510"/>
      <c r="M302" s="510"/>
      <c r="N302" s="510"/>
      <c r="O302" s="510"/>
      <c r="P302" s="510"/>
      <c r="Q302" s="510"/>
      <c r="R302" s="511"/>
      <c r="S302" s="663"/>
      <c r="T302" s="664"/>
      <c r="W302" s="508"/>
      <c r="X302" s="508"/>
    </row>
    <row r="303" spans="1:24" ht="228.6" customHeight="1" x14ac:dyDescent="0.2">
      <c r="A303" s="75"/>
      <c r="B303" s="251"/>
      <c r="C303" s="252"/>
      <c r="D303" s="252"/>
      <c r="E303" s="252"/>
      <c r="F303" s="253"/>
      <c r="G303" s="420" t="s">
        <v>876</v>
      </c>
      <c r="H303" s="421"/>
      <c r="I303" s="421"/>
      <c r="J303" s="421"/>
      <c r="K303" s="421"/>
      <c r="L303" s="421"/>
      <c r="M303" s="421"/>
      <c r="N303" s="421"/>
      <c r="O303" s="421"/>
      <c r="P303" s="421"/>
      <c r="Q303" s="421"/>
      <c r="R303" s="421"/>
      <c r="S303" s="663"/>
      <c r="T303" s="664"/>
      <c r="W303" s="508"/>
      <c r="X303" s="508"/>
    </row>
    <row r="304" spans="1:24" ht="261" customHeight="1" x14ac:dyDescent="0.2">
      <c r="B304" s="251"/>
      <c r="C304" s="252"/>
      <c r="D304" s="252"/>
      <c r="E304" s="252"/>
      <c r="F304" s="253"/>
      <c r="G304" s="420" t="s">
        <v>1000</v>
      </c>
      <c r="H304" s="421"/>
      <c r="I304" s="421"/>
      <c r="J304" s="421"/>
      <c r="K304" s="421"/>
      <c r="L304" s="421"/>
      <c r="M304" s="421"/>
      <c r="N304" s="421"/>
      <c r="O304" s="421"/>
      <c r="P304" s="421"/>
      <c r="Q304" s="421"/>
      <c r="R304" s="421"/>
      <c r="S304" s="663"/>
      <c r="T304" s="664"/>
      <c r="W304" s="508"/>
      <c r="X304" s="508"/>
    </row>
    <row r="305" spans="2:24" ht="270" customHeight="1" x14ac:dyDescent="0.2">
      <c r="B305" s="251"/>
      <c r="C305" s="252"/>
      <c r="D305" s="252"/>
      <c r="E305" s="252"/>
      <c r="F305" s="253"/>
      <c r="G305" s="512" t="s">
        <v>714</v>
      </c>
      <c r="H305" s="513"/>
      <c r="I305" s="513"/>
      <c r="J305" s="513"/>
      <c r="K305" s="513"/>
      <c r="L305" s="513"/>
      <c r="M305" s="513"/>
      <c r="N305" s="513"/>
      <c r="O305" s="513"/>
      <c r="P305" s="513"/>
      <c r="Q305" s="513"/>
      <c r="R305" s="513"/>
      <c r="S305" s="663"/>
      <c r="T305" s="664"/>
      <c r="W305" s="508"/>
      <c r="X305" s="508"/>
    </row>
    <row r="306" spans="2:24" ht="229.15" customHeight="1" x14ac:dyDescent="0.2">
      <c r="B306" s="251"/>
      <c r="C306" s="252"/>
      <c r="D306" s="252"/>
      <c r="E306" s="252"/>
      <c r="F306" s="253"/>
      <c r="G306" s="420" t="s">
        <v>695</v>
      </c>
      <c r="H306" s="421"/>
      <c r="I306" s="421"/>
      <c r="J306" s="421"/>
      <c r="K306" s="421"/>
      <c r="L306" s="421"/>
      <c r="M306" s="421"/>
      <c r="N306" s="421"/>
      <c r="O306" s="421"/>
      <c r="P306" s="421"/>
      <c r="Q306" s="421"/>
      <c r="R306" s="421"/>
      <c r="S306" s="663"/>
      <c r="T306" s="664"/>
      <c r="W306" s="508"/>
      <c r="X306" s="508"/>
    </row>
    <row r="307" spans="2:24" ht="208.9" customHeight="1" x14ac:dyDescent="0.2">
      <c r="B307" s="251"/>
      <c r="C307" s="252"/>
      <c r="D307" s="252"/>
      <c r="E307" s="252"/>
      <c r="F307" s="253"/>
      <c r="G307" s="512" t="s">
        <v>765</v>
      </c>
      <c r="H307" s="513"/>
      <c r="I307" s="513"/>
      <c r="J307" s="513"/>
      <c r="K307" s="513"/>
      <c r="L307" s="513"/>
      <c r="M307" s="513"/>
      <c r="N307" s="513"/>
      <c r="O307" s="513"/>
      <c r="P307" s="513"/>
      <c r="Q307" s="513"/>
      <c r="R307" s="513"/>
      <c r="S307" s="663"/>
      <c r="T307" s="664"/>
      <c r="W307" s="508"/>
      <c r="X307" s="508"/>
    </row>
    <row r="308" spans="2:24" ht="210.6" customHeight="1" x14ac:dyDescent="0.2">
      <c r="B308" s="251"/>
      <c r="C308" s="252"/>
      <c r="D308" s="252"/>
      <c r="E308" s="252"/>
      <c r="F308" s="253"/>
      <c r="G308" s="420" t="s">
        <v>844</v>
      </c>
      <c r="H308" s="421"/>
      <c r="I308" s="421"/>
      <c r="J308" s="421"/>
      <c r="K308" s="421"/>
      <c r="L308" s="421"/>
      <c r="M308" s="421"/>
      <c r="N308" s="421"/>
      <c r="O308" s="421"/>
      <c r="P308" s="421"/>
      <c r="Q308" s="421"/>
      <c r="R308" s="422"/>
      <c r="S308" s="663"/>
      <c r="T308" s="664"/>
      <c r="W308" s="508"/>
      <c r="X308" s="508"/>
    </row>
    <row r="309" spans="2:24" ht="152.44999999999999" customHeight="1" x14ac:dyDescent="0.2">
      <c r="B309" s="251"/>
      <c r="C309" s="252"/>
      <c r="D309" s="252"/>
      <c r="E309" s="252"/>
      <c r="F309" s="253"/>
      <c r="G309" s="420" t="s">
        <v>728</v>
      </c>
      <c r="H309" s="421"/>
      <c r="I309" s="421"/>
      <c r="J309" s="421"/>
      <c r="K309" s="421"/>
      <c r="L309" s="421"/>
      <c r="M309" s="421"/>
      <c r="N309" s="421"/>
      <c r="O309" s="421"/>
      <c r="P309" s="421"/>
      <c r="Q309" s="421"/>
      <c r="R309" s="422"/>
      <c r="S309" s="663"/>
      <c r="T309" s="664"/>
      <c r="W309" s="508"/>
      <c r="X309" s="508"/>
    </row>
    <row r="310" spans="2:24" ht="109.15" customHeight="1" x14ac:dyDescent="0.2">
      <c r="B310" s="251"/>
      <c r="C310" s="252"/>
      <c r="D310" s="252"/>
      <c r="E310" s="252"/>
      <c r="F310" s="253"/>
      <c r="G310" s="420" t="s">
        <v>1001</v>
      </c>
      <c r="H310" s="416"/>
      <c r="I310" s="416"/>
      <c r="J310" s="416"/>
      <c r="K310" s="416"/>
      <c r="L310" s="416"/>
      <c r="M310" s="416"/>
      <c r="N310" s="416"/>
      <c r="O310" s="416"/>
      <c r="P310" s="416"/>
      <c r="Q310" s="416"/>
      <c r="R310" s="417"/>
      <c r="S310" s="663"/>
      <c r="T310" s="664"/>
      <c r="W310" s="508"/>
      <c r="X310" s="508"/>
    </row>
    <row r="311" spans="2:24" ht="267.60000000000002" customHeight="1" x14ac:dyDescent="0.2">
      <c r="B311" s="251"/>
      <c r="C311" s="252"/>
      <c r="D311" s="252"/>
      <c r="E311" s="252"/>
      <c r="F311" s="253"/>
      <c r="G311" s="420" t="s">
        <v>1002</v>
      </c>
      <c r="H311" s="421"/>
      <c r="I311" s="421"/>
      <c r="J311" s="421"/>
      <c r="K311" s="421"/>
      <c r="L311" s="421"/>
      <c r="M311" s="421"/>
      <c r="N311" s="421"/>
      <c r="O311" s="421"/>
      <c r="P311" s="421"/>
      <c r="Q311" s="421"/>
      <c r="R311" s="421"/>
      <c r="S311" s="663"/>
      <c r="T311" s="664"/>
      <c r="W311" s="508"/>
      <c r="X311" s="508"/>
    </row>
    <row r="312" spans="2:24" ht="408.6" customHeight="1" x14ac:dyDescent="0.2">
      <c r="B312" s="251"/>
      <c r="C312" s="252"/>
      <c r="D312" s="252"/>
      <c r="E312" s="252"/>
      <c r="F312" s="253"/>
      <c r="G312" s="254" t="s">
        <v>1003</v>
      </c>
      <c r="H312" s="255"/>
      <c r="I312" s="255"/>
      <c r="J312" s="255"/>
      <c r="K312" s="255"/>
      <c r="L312" s="255"/>
      <c r="M312" s="255"/>
      <c r="N312" s="255"/>
      <c r="O312" s="255"/>
      <c r="P312" s="255"/>
      <c r="Q312" s="255"/>
      <c r="R312" s="256"/>
      <c r="S312" s="663"/>
      <c r="T312" s="664"/>
      <c r="W312" s="508"/>
      <c r="X312" s="508"/>
    </row>
    <row r="313" spans="2:24" ht="95.45" customHeight="1" x14ac:dyDescent="0.2">
      <c r="B313" s="251"/>
      <c r="C313" s="252"/>
      <c r="D313" s="252"/>
      <c r="E313" s="252"/>
      <c r="F313" s="253"/>
      <c r="G313" s="257"/>
      <c r="H313" s="258"/>
      <c r="I313" s="258"/>
      <c r="J313" s="258"/>
      <c r="K313" s="258"/>
      <c r="L313" s="258"/>
      <c r="M313" s="258"/>
      <c r="N313" s="258"/>
      <c r="O313" s="258"/>
      <c r="P313" s="258"/>
      <c r="Q313" s="258"/>
      <c r="R313" s="259"/>
      <c r="S313" s="663"/>
      <c r="T313" s="664"/>
      <c r="W313" s="508"/>
      <c r="X313" s="508"/>
    </row>
    <row r="314" spans="2:24" ht="183.6" customHeight="1" x14ac:dyDescent="0.2">
      <c r="B314" s="251"/>
      <c r="C314" s="252"/>
      <c r="D314" s="252"/>
      <c r="E314" s="252"/>
      <c r="F314" s="253"/>
      <c r="G314" s="420" t="s">
        <v>845</v>
      </c>
      <c r="H314" s="421"/>
      <c r="I314" s="421"/>
      <c r="J314" s="421"/>
      <c r="K314" s="421"/>
      <c r="L314" s="421"/>
      <c r="M314" s="421"/>
      <c r="N314" s="421"/>
      <c r="O314" s="421"/>
      <c r="P314" s="421"/>
      <c r="Q314" s="421"/>
      <c r="R314" s="421"/>
      <c r="S314" s="663"/>
      <c r="T314" s="664"/>
      <c r="W314" s="508"/>
      <c r="X314" s="508"/>
    </row>
    <row r="315" spans="2:24" ht="232.9" customHeight="1" x14ac:dyDescent="0.2">
      <c r="B315" s="251"/>
      <c r="C315" s="252"/>
      <c r="D315" s="252"/>
      <c r="E315" s="252"/>
      <c r="F315" s="253"/>
      <c r="G315" s="420" t="s">
        <v>1004</v>
      </c>
      <c r="H315" s="421"/>
      <c r="I315" s="421"/>
      <c r="J315" s="421"/>
      <c r="K315" s="421"/>
      <c r="L315" s="421"/>
      <c r="M315" s="421"/>
      <c r="N315" s="421"/>
      <c r="O315" s="421"/>
      <c r="P315" s="421"/>
      <c r="Q315" s="421"/>
      <c r="R315" s="422"/>
      <c r="S315" s="663"/>
      <c r="T315" s="664"/>
      <c r="W315" s="508"/>
      <c r="X315" s="508"/>
    </row>
    <row r="316" spans="2:24" ht="260.45" customHeight="1" x14ac:dyDescent="0.2">
      <c r="B316" s="251"/>
      <c r="C316" s="252"/>
      <c r="D316" s="252"/>
      <c r="E316" s="252"/>
      <c r="F316" s="253"/>
      <c r="G316" s="420" t="s">
        <v>1005</v>
      </c>
      <c r="H316" s="416"/>
      <c r="I316" s="416"/>
      <c r="J316" s="416"/>
      <c r="K316" s="416"/>
      <c r="L316" s="416"/>
      <c r="M316" s="416"/>
      <c r="N316" s="416"/>
      <c r="O316" s="416"/>
      <c r="P316" s="416"/>
      <c r="Q316" s="416"/>
      <c r="R316" s="417"/>
      <c r="S316" s="663"/>
      <c r="T316" s="664"/>
      <c r="W316" s="508"/>
      <c r="X316" s="508"/>
    </row>
    <row r="317" spans="2:24" ht="408.6" customHeight="1" x14ac:dyDescent="0.2">
      <c r="B317" s="251"/>
      <c r="C317" s="252"/>
      <c r="D317" s="252"/>
      <c r="E317" s="252"/>
      <c r="F317" s="253"/>
      <c r="G317" s="254" t="s">
        <v>1013</v>
      </c>
      <c r="H317" s="255"/>
      <c r="I317" s="255"/>
      <c r="J317" s="255"/>
      <c r="K317" s="255"/>
      <c r="L317" s="255"/>
      <c r="M317" s="255"/>
      <c r="N317" s="255"/>
      <c r="O317" s="255"/>
      <c r="P317" s="255"/>
      <c r="Q317" s="255"/>
      <c r="R317" s="256"/>
      <c r="S317" s="663"/>
      <c r="T317" s="664"/>
      <c r="W317" s="508"/>
      <c r="X317" s="508"/>
    </row>
    <row r="318" spans="2:24" ht="106.15" customHeight="1" x14ac:dyDescent="0.2">
      <c r="B318" s="251"/>
      <c r="C318" s="252"/>
      <c r="D318" s="252"/>
      <c r="E318" s="252"/>
      <c r="F318" s="253"/>
      <c r="G318" s="257"/>
      <c r="H318" s="258"/>
      <c r="I318" s="258"/>
      <c r="J318" s="258"/>
      <c r="K318" s="258"/>
      <c r="L318" s="258"/>
      <c r="M318" s="258"/>
      <c r="N318" s="258"/>
      <c r="O318" s="258"/>
      <c r="P318" s="258"/>
      <c r="Q318" s="258"/>
      <c r="R318" s="259"/>
      <c r="S318" s="663"/>
      <c r="T318" s="664"/>
      <c r="W318" s="508"/>
      <c r="X318" s="508"/>
    </row>
    <row r="319" spans="2:24" ht="363.6" customHeight="1" x14ac:dyDescent="0.2">
      <c r="B319" s="251"/>
      <c r="C319" s="252"/>
      <c r="D319" s="252"/>
      <c r="E319" s="252"/>
      <c r="F319" s="253"/>
      <c r="G319" s="415" t="s">
        <v>846</v>
      </c>
      <c r="H319" s="418"/>
      <c r="I319" s="418"/>
      <c r="J319" s="418"/>
      <c r="K319" s="418"/>
      <c r="L319" s="418"/>
      <c r="M319" s="418"/>
      <c r="N319" s="418"/>
      <c r="O319" s="418"/>
      <c r="P319" s="418"/>
      <c r="Q319" s="418"/>
      <c r="R319" s="419"/>
      <c r="S319" s="663"/>
      <c r="T319" s="664"/>
      <c r="W319" s="508"/>
      <c r="X319" s="508"/>
    </row>
    <row r="320" spans="2:24" ht="197.45" customHeight="1" x14ac:dyDescent="0.2">
      <c r="B320" s="251"/>
      <c r="C320" s="252"/>
      <c r="D320" s="252"/>
      <c r="E320" s="252"/>
      <c r="F320" s="253"/>
      <c r="G320" s="420" t="s">
        <v>1006</v>
      </c>
      <c r="H320" s="421"/>
      <c r="I320" s="421"/>
      <c r="J320" s="421"/>
      <c r="K320" s="421"/>
      <c r="L320" s="421"/>
      <c r="M320" s="421"/>
      <c r="N320" s="421"/>
      <c r="O320" s="421"/>
      <c r="P320" s="421"/>
      <c r="Q320" s="421"/>
      <c r="R320" s="421"/>
      <c r="S320" s="663"/>
      <c r="T320" s="664"/>
      <c r="W320" s="508"/>
      <c r="X320" s="508"/>
    </row>
    <row r="321" spans="2:24" ht="201" customHeight="1" x14ac:dyDescent="0.2">
      <c r="B321" s="251"/>
      <c r="C321" s="252"/>
      <c r="D321" s="252"/>
      <c r="E321" s="252"/>
      <c r="F321" s="253"/>
      <c r="G321" s="420" t="s">
        <v>847</v>
      </c>
      <c r="H321" s="421"/>
      <c r="I321" s="421"/>
      <c r="J321" s="421"/>
      <c r="K321" s="421"/>
      <c r="L321" s="421"/>
      <c r="M321" s="421"/>
      <c r="N321" s="421"/>
      <c r="O321" s="421"/>
      <c r="P321" s="421"/>
      <c r="Q321" s="421"/>
      <c r="R321" s="421"/>
      <c r="S321" s="663"/>
      <c r="T321" s="664"/>
      <c r="W321" s="508"/>
      <c r="X321" s="508"/>
    </row>
    <row r="322" spans="2:24" ht="190.15" customHeight="1" x14ac:dyDescent="0.2">
      <c r="B322" s="251"/>
      <c r="C322" s="252"/>
      <c r="D322" s="252"/>
      <c r="E322" s="252"/>
      <c r="F322" s="253"/>
      <c r="G322" s="420" t="s">
        <v>1007</v>
      </c>
      <c r="H322" s="416"/>
      <c r="I322" s="416"/>
      <c r="J322" s="416"/>
      <c r="K322" s="416"/>
      <c r="L322" s="416"/>
      <c r="M322" s="416"/>
      <c r="N322" s="416"/>
      <c r="O322" s="416"/>
      <c r="P322" s="416"/>
      <c r="Q322" s="416"/>
      <c r="R322" s="417"/>
      <c r="S322" s="663"/>
      <c r="T322" s="664"/>
      <c r="W322" s="508"/>
      <c r="X322" s="508"/>
    </row>
    <row r="323" spans="2:24" ht="228.6" customHeight="1" x14ac:dyDescent="0.2">
      <c r="B323" s="251"/>
      <c r="C323" s="252"/>
      <c r="D323" s="252"/>
      <c r="E323" s="252"/>
      <c r="F323" s="253"/>
      <c r="G323" s="420" t="s">
        <v>848</v>
      </c>
      <c r="H323" s="416"/>
      <c r="I323" s="416"/>
      <c r="J323" s="416"/>
      <c r="K323" s="416"/>
      <c r="L323" s="416"/>
      <c r="M323" s="416"/>
      <c r="N323" s="416"/>
      <c r="O323" s="416"/>
      <c r="P323" s="416"/>
      <c r="Q323" s="416"/>
      <c r="R323" s="417"/>
      <c r="S323" s="663"/>
      <c r="T323" s="664"/>
      <c r="W323" s="508"/>
      <c r="X323" s="508"/>
    </row>
    <row r="324" spans="2:24" ht="347.45" customHeight="1" x14ac:dyDescent="0.2">
      <c r="B324" s="251"/>
      <c r="C324" s="252"/>
      <c r="D324" s="252"/>
      <c r="E324" s="252"/>
      <c r="F324" s="253"/>
      <c r="G324" s="420" t="s">
        <v>1014</v>
      </c>
      <c r="H324" s="416"/>
      <c r="I324" s="416"/>
      <c r="J324" s="416"/>
      <c r="K324" s="416"/>
      <c r="L324" s="416"/>
      <c r="M324" s="416"/>
      <c r="N324" s="416"/>
      <c r="O324" s="416"/>
      <c r="P324" s="416"/>
      <c r="Q324" s="416"/>
      <c r="R324" s="417"/>
      <c r="S324" s="663"/>
      <c r="T324" s="664"/>
      <c r="W324" s="508"/>
      <c r="X324" s="508"/>
    </row>
    <row r="325" spans="2:24" ht="200.45" customHeight="1" x14ac:dyDescent="0.2">
      <c r="B325" s="251"/>
      <c r="C325" s="252"/>
      <c r="D325" s="252"/>
      <c r="E325" s="252"/>
      <c r="F325" s="253"/>
      <c r="G325" s="420" t="s">
        <v>849</v>
      </c>
      <c r="H325" s="421"/>
      <c r="I325" s="421"/>
      <c r="J325" s="421"/>
      <c r="K325" s="421"/>
      <c r="L325" s="421"/>
      <c r="M325" s="421"/>
      <c r="N325" s="421"/>
      <c r="O325" s="421"/>
      <c r="P325" s="421"/>
      <c r="Q325" s="421"/>
      <c r="R325" s="422"/>
      <c r="S325" s="663"/>
      <c r="T325" s="664"/>
      <c r="W325" s="508"/>
      <c r="X325" s="508"/>
    </row>
    <row r="326" spans="2:24" ht="150.6" customHeight="1" x14ac:dyDescent="0.2">
      <c r="B326" s="251"/>
      <c r="C326" s="252"/>
      <c r="D326" s="252"/>
      <c r="E326" s="252"/>
      <c r="F326" s="253"/>
      <c r="G326" s="415" t="s">
        <v>850</v>
      </c>
      <c r="H326" s="416"/>
      <c r="I326" s="416"/>
      <c r="J326" s="416"/>
      <c r="K326" s="416"/>
      <c r="L326" s="416"/>
      <c r="M326" s="416"/>
      <c r="N326" s="416"/>
      <c r="O326" s="416"/>
      <c r="P326" s="416"/>
      <c r="Q326" s="416"/>
      <c r="R326" s="417"/>
      <c r="S326" s="663"/>
      <c r="T326" s="664"/>
      <c r="W326" s="508"/>
      <c r="X326" s="508"/>
    </row>
    <row r="327" spans="2:24" ht="224.45" customHeight="1" x14ac:dyDescent="0.2">
      <c r="B327" s="251"/>
      <c r="C327" s="252"/>
      <c r="D327" s="252"/>
      <c r="E327" s="252"/>
      <c r="F327" s="253"/>
      <c r="G327" s="420" t="s">
        <v>851</v>
      </c>
      <c r="H327" s="421"/>
      <c r="I327" s="421"/>
      <c r="J327" s="421"/>
      <c r="K327" s="421"/>
      <c r="L327" s="421"/>
      <c r="M327" s="421"/>
      <c r="N327" s="421"/>
      <c r="O327" s="421"/>
      <c r="P327" s="421"/>
      <c r="Q327" s="421"/>
      <c r="R327" s="422"/>
      <c r="S327" s="663"/>
      <c r="T327" s="664"/>
      <c r="W327" s="508"/>
      <c r="X327" s="508"/>
    </row>
    <row r="328" spans="2:24" ht="300" customHeight="1" x14ac:dyDescent="0.2">
      <c r="B328" s="251"/>
      <c r="C328" s="252"/>
      <c r="D328" s="252"/>
      <c r="E328" s="252"/>
      <c r="F328" s="253"/>
      <c r="G328" s="420" t="s">
        <v>1008</v>
      </c>
      <c r="H328" s="421"/>
      <c r="I328" s="421"/>
      <c r="J328" s="421"/>
      <c r="K328" s="421"/>
      <c r="L328" s="421"/>
      <c r="M328" s="421"/>
      <c r="N328" s="421"/>
      <c r="O328" s="421"/>
      <c r="P328" s="421"/>
      <c r="Q328" s="421"/>
      <c r="R328" s="422"/>
      <c r="S328" s="663"/>
      <c r="T328" s="664"/>
      <c r="W328" s="508"/>
      <c r="X328" s="508"/>
    </row>
    <row r="329" spans="2:24" ht="408.6" customHeight="1" x14ac:dyDescent="0.2">
      <c r="B329" s="251"/>
      <c r="C329" s="252"/>
      <c r="D329" s="252"/>
      <c r="E329" s="252"/>
      <c r="F329" s="253"/>
      <c r="G329" s="254" t="s">
        <v>1009</v>
      </c>
      <c r="H329" s="255"/>
      <c r="I329" s="255"/>
      <c r="J329" s="255"/>
      <c r="K329" s="255"/>
      <c r="L329" s="255"/>
      <c r="M329" s="255"/>
      <c r="N329" s="255"/>
      <c r="O329" s="255"/>
      <c r="P329" s="255"/>
      <c r="Q329" s="255"/>
      <c r="R329" s="256"/>
      <c r="S329" s="663"/>
      <c r="T329" s="664"/>
      <c r="W329" s="508"/>
      <c r="X329" s="508"/>
    </row>
    <row r="330" spans="2:24" ht="19.899999999999999" customHeight="1" x14ac:dyDescent="0.2">
      <c r="B330" s="251"/>
      <c r="C330" s="252"/>
      <c r="D330" s="252"/>
      <c r="E330" s="252"/>
      <c r="F330" s="253"/>
      <c r="G330" s="257"/>
      <c r="H330" s="258"/>
      <c r="I330" s="258"/>
      <c r="J330" s="258"/>
      <c r="K330" s="258"/>
      <c r="L330" s="258"/>
      <c r="M330" s="258"/>
      <c r="N330" s="258"/>
      <c r="O330" s="258"/>
      <c r="P330" s="258"/>
      <c r="Q330" s="258"/>
      <c r="R330" s="259"/>
      <c r="S330" s="663"/>
      <c r="T330" s="664"/>
      <c r="W330" s="508"/>
      <c r="X330" s="508"/>
    </row>
    <row r="331" spans="2:24" ht="408.6" customHeight="1" x14ac:dyDescent="0.2">
      <c r="B331" s="251"/>
      <c r="C331" s="252"/>
      <c r="D331" s="252"/>
      <c r="E331" s="252"/>
      <c r="F331" s="253"/>
      <c r="G331" s="420" t="s">
        <v>1010</v>
      </c>
      <c r="H331" s="421"/>
      <c r="I331" s="421"/>
      <c r="J331" s="421"/>
      <c r="K331" s="421"/>
      <c r="L331" s="421"/>
      <c r="M331" s="421"/>
      <c r="N331" s="421"/>
      <c r="O331" s="421"/>
      <c r="P331" s="421"/>
      <c r="Q331" s="421"/>
      <c r="R331" s="422"/>
      <c r="S331" s="663"/>
      <c r="T331" s="664"/>
      <c r="W331" s="508"/>
      <c r="X331" s="508"/>
    </row>
    <row r="332" spans="2:24" ht="246" customHeight="1" x14ac:dyDescent="0.2">
      <c r="B332" s="251"/>
      <c r="C332" s="252"/>
      <c r="D332" s="252"/>
      <c r="E332" s="252"/>
      <c r="F332" s="253"/>
      <c r="G332" s="420" t="s">
        <v>1011</v>
      </c>
      <c r="H332" s="421"/>
      <c r="I332" s="421"/>
      <c r="J332" s="421"/>
      <c r="K332" s="421"/>
      <c r="L332" s="421"/>
      <c r="M332" s="421"/>
      <c r="N332" s="421"/>
      <c r="O332" s="421"/>
      <c r="P332" s="421"/>
      <c r="Q332" s="421"/>
      <c r="R332" s="422"/>
      <c r="S332" s="663"/>
      <c r="T332" s="664"/>
      <c r="W332" s="508"/>
      <c r="X332" s="508"/>
    </row>
    <row r="333" spans="2:24" ht="133.9" customHeight="1" x14ac:dyDescent="0.2">
      <c r="B333" s="251"/>
      <c r="C333" s="252"/>
      <c r="D333" s="252"/>
      <c r="E333" s="252"/>
      <c r="F333" s="253"/>
      <c r="G333" s="420" t="s">
        <v>743</v>
      </c>
      <c r="H333" s="421"/>
      <c r="I333" s="421"/>
      <c r="J333" s="421"/>
      <c r="K333" s="421"/>
      <c r="L333" s="421"/>
      <c r="M333" s="421"/>
      <c r="N333" s="421"/>
      <c r="O333" s="421"/>
      <c r="P333" s="421"/>
      <c r="Q333" s="421"/>
      <c r="R333" s="422"/>
      <c r="S333" s="663"/>
      <c r="T333" s="664"/>
      <c r="W333" s="508"/>
      <c r="X333" s="508"/>
    </row>
    <row r="334" spans="2:24" ht="137.44999999999999" customHeight="1" x14ac:dyDescent="0.2">
      <c r="B334" s="251"/>
      <c r="C334" s="252"/>
      <c r="D334" s="252"/>
      <c r="E334" s="252"/>
      <c r="F334" s="253"/>
      <c r="G334" s="420" t="s">
        <v>724</v>
      </c>
      <c r="H334" s="421"/>
      <c r="I334" s="421"/>
      <c r="J334" s="421"/>
      <c r="K334" s="421"/>
      <c r="L334" s="421"/>
      <c r="M334" s="421"/>
      <c r="N334" s="421"/>
      <c r="O334" s="421"/>
      <c r="P334" s="421"/>
      <c r="Q334" s="421"/>
      <c r="R334" s="422"/>
      <c r="S334" s="663"/>
      <c r="T334" s="664"/>
      <c r="W334" s="508"/>
      <c r="X334" s="508"/>
    </row>
    <row r="335" spans="2:24" ht="249.6" customHeight="1" x14ac:dyDescent="0.2">
      <c r="B335" s="251"/>
      <c r="C335" s="252"/>
      <c r="D335" s="252"/>
      <c r="E335" s="252"/>
      <c r="F335" s="253"/>
      <c r="G335" s="420" t="s">
        <v>1012</v>
      </c>
      <c r="H335" s="421"/>
      <c r="I335" s="421"/>
      <c r="J335" s="421"/>
      <c r="K335" s="421"/>
      <c r="L335" s="421"/>
      <c r="M335" s="421"/>
      <c r="N335" s="421"/>
      <c r="O335" s="421"/>
      <c r="P335" s="421"/>
      <c r="Q335" s="421"/>
      <c r="R335" s="422"/>
      <c r="S335" s="663"/>
      <c r="T335" s="664"/>
      <c r="W335" s="508"/>
      <c r="X335" s="508"/>
    </row>
    <row r="336" spans="2:24" ht="202.9" customHeight="1" x14ac:dyDescent="0.2">
      <c r="B336" s="251"/>
      <c r="C336" s="252"/>
      <c r="D336" s="252"/>
      <c r="E336" s="252"/>
      <c r="F336" s="253"/>
      <c r="G336" s="420" t="s">
        <v>852</v>
      </c>
      <c r="H336" s="421"/>
      <c r="I336" s="421"/>
      <c r="J336" s="421"/>
      <c r="K336" s="421"/>
      <c r="L336" s="421"/>
      <c r="M336" s="421"/>
      <c r="N336" s="421"/>
      <c r="O336" s="421"/>
      <c r="P336" s="421"/>
      <c r="Q336" s="421"/>
      <c r="R336" s="422"/>
      <c r="S336" s="663"/>
      <c r="T336" s="664"/>
      <c r="W336" s="508"/>
      <c r="X336" s="508"/>
    </row>
    <row r="337" spans="1:24" ht="199.9" customHeight="1" x14ac:dyDescent="0.2">
      <c r="B337" s="251"/>
      <c r="C337" s="252"/>
      <c r="D337" s="252"/>
      <c r="E337" s="252"/>
      <c r="F337" s="253"/>
      <c r="G337" s="420" t="s">
        <v>853</v>
      </c>
      <c r="H337" s="421"/>
      <c r="I337" s="421"/>
      <c r="J337" s="421"/>
      <c r="K337" s="421"/>
      <c r="L337" s="421"/>
      <c r="M337" s="421"/>
      <c r="N337" s="421"/>
      <c r="O337" s="421"/>
      <c r="P337" s="421"/>
      <c r="Q337" s="421"/>
      <c r="R337" s="422"/>
      <c r="S337" s="663"/>
      <c r="T337" s="664"/>
      <c r="W337" s="508"/>
      <c r="X337" s="508"/>
    </row>
    <row r="338" spans="1:24" ht="340.9" customHeight="1" x14ac:dyDescent="0.2">
      <c r="B338" s="251"/>
      <c r="C338" s="252"/>
      <c r="D338" s="252"/>
      <c r="E338" s="252"/>
      <c r="F338" s="253"/>
      <c r="G338" s="420" t="s">
        <v>697</v>
      </c>
      <c r="H338" s="421"/>
      <c r="I338" s="421"/>
      <c r="J338" s="421"/>
      <c r="K338" s="421"/>
      <c r="L338" s="421"/>
      <c r="M338" s="421"/>
      <c r="N338" s="421"/>
      <c r="O338" s="421"/>
      <c r="P338" s="421"/>
      <c r="Q338" s="421"/>
      <c r="R338" s="422"/>
      <c r="S338" s="663"/>
      <c r="T338" s="664"/>
      <c r="W338" s="508"/>
      <c r="X338" s="508"/>
    </row>
    <row r="339" spans="1:24" ht="264" customHeight="1" x14ac:dyDescent="0.2">
      <c r="B339" s="251"/>
      <c r="C339" s="252"/>
      <c r="D339" s="252"/>
      <c r="E339" s="252"/>
      <c r="F339" s="253"/>
      <c r="G339" s="420" t="s">
        <v>696</v>
      </c>
      <c r="H339" s="421"/>
      <c r="I339" s="421"/>
      <c r="J339" s="421"/>
      <c r="K339" s="421"/>
      <c r="L339" s="421"/>
      <c r="M339" s="421"/>
      <c r="N339" s="421"/>
      <c r="O339" s="421"/>
      <c r="P339" s="421"/>
      <c r="Q339" s="421"/>
      <c r="R339" s="422"/>
      <c r="S339" s="663"/>
      <c r="T339" s="664"/>
      <c r="W339" s="508"/>
      <c r="X339" s="508"/>
    </row>
    <row r="340" spans="1:24" ht="247.9" customHeight="1" x14ac:dyDescent="0.2">
      <c r="B340" s="251"/>
      <c r="C340" s="252"/>
      <c r="D340" s="252"/>
      <c r="E340" s="252"/>
      <c r="F340" s="253"/>
      <c r="G340" s="420" t="s">
        <v>854</v>
      </c>
      <c r="H340" s="421"/>
      <c r="I340" s="421"/>
      <c r="J340" s="421"/>
      <c r="K340" s="421"/>
      <c r="L340" s="421"/>
      <c r="M340" s="421"/>
      <c r="N340" s="421"/>
      <c r="O340" s="421"/>
      <c r="P340" s="421"/>
      <c r="Q340" s="421"/>
      <c r="R340" s="422"/>
      <c r="S340" s="663"/>
      <c r="T340" s="664"/>
      <c r="W340" s="508"/>
      <c r="X340" s="508"/>
    </row>
    <row r="341" spans="1:24" ht="110.45" customHeight="1" x14ac:dyDescent="0.2">
      <c r="B341" s="251"/>
      <c r="C341" s="252"/>
      <c r="D341" s="252"/>
      <c r="E341" s="252"/>
      <c r="F341" s="253"/>
      <c r="G341" s="420" t="s">
        <v>620</v>
      </c>
      <c r="H341" s="421"/>
      <c r="I341" s="421"/>
      <c r="J341" s="421"/>
      <c r="K341" s="421"/>
      <c r="L341" s="421"/>
      <c r="M341" s="421"/>
      <c r="N341" s="421"/>
      <c r="O341" s="421"/>
      <c r="P341" s="421"/>
      <c r="Q341" s="421"/>
      <c r="R341" s="422"/>
      <c r="S341" s="663"/>
      <c r="T341" s="664"/>
      <c r="W341" s="508"/>
      <c r="X341" s="508"/>
    </row>
    <row r="342" spans="1:24" ht="318.60000000000002" customHeight="1" x14ac:dyDescent="0.2">
      <c r="B342" s="251"/>
      <c r="C342" s="252"/>
      <c r="D342" s="252"/>
      <c r="E342" s="252"/>
      <c r="F342" s="253"/>
      <c r="G342" s="254" t="s">
        <v>1015</v>
      </c>
      <c r="H342" s="255"/>
      <c r="I342" s="255"/>
      <c r="J342" s="255"/>
      <c r="K342" s="255"/>
      <c r="L342" s="255"/>
      <c r="M342" s="255"/>
      <c r="N342" s="255"/>
      <c r="O342" s="255"/>
      <c r="P342" s="255"/>
      <c r="Q342" s="255"/>
      <c r="R342" s="256"/>
      <c r="S342" s="663"/>
      <c r="T342" s="664"/>
      <c r="W342" s="508"/>
      <c r="X342" s="508"/>
    </row>
    <row r="343" spans="1:24" ht="221.45" customHeight="1" x14ac:dyDescent="0.2">
      <c r="B343" s="223"/>
      <c r="C343" s="225"/>
      <c r="D343" s="225"/>
      <c r="E343" s="225"/>
      <c r="F343" s="225"/>
      <c r="G343" s="257"/>
      <c r="H343" s="258"/>
      <c r="I343" s="258"/>
      <c r="J343" s="258"/>
      <c r="K343" s="258"/>
      <c r="L343" s="258"/>
      <c r="M343" s="258"/>
      <c r="N343" s="258"/>
      <c r="O343" s="258"/>
      <c r="P343" s="258"/>
      <c r="Q343" s="258"/>
      <c r="R343" s="259"/>
      <c r="S343" s="231"/>
      <c r="T343" s="228"/>
      <c r="W343" s="227"/>
      <c r="X343" s="227"/>
    </row>
    <row r="344" spans="1:24" ht="114.6" customHeight="1" x14ac:dyDescent="0.2">
      <c r="B344" s="311" t="s">
        <v>602</v>
      </c>
      <c r="C344" s="312"/>
      <c r="D344" s="312"/>
      <c r="E344" s="312"/>
      <c r="F344" s="312"/>
      <c r="G344" s="496" t="s">
        <v>1016</v>
      </c>
      <c r="H344" s="496"/>
      <c r="I344" s="496"/>
      <c r="J344" s="496"/>
      <c r="K344" s="496"/>
      <c r="L344" s="496"/>
      <c r="M344" s="496"/>
      <c r="N344" s="496"/>
      <c r="O344" s="496"/>
      <c r="P344" s="496"/>
      <c r="Q344" s="496"/>
      <c r="R344" s="496"/>
      <c r="S344" s="503"/>
      <c r="T344" s="504"/>
    </row>
    <row r="345" spans="1:24" ht="156" customHeight="1" x14ac:dyDescent="0.2">
      <c r="B345" s="311" t="s">
        <v>603</v>
      </c>
      <c r="C345" s="312"/>
      <c r="D345" s="312"/>
      <c r="E345" s="312"/>
      <c r="F345" s="312"/>
      <c r="G345" s="487" t="s">
        <v>1017</v>
      </c>
      <c r="H345" s="487"/>
      <c r="I345" s="487"/>
      <c r="J345" s="487"/>
      <c r="K345" s="487"/>
      <c r="L345" s="487"/>
      <c r="M345" s="487"/>
      <c r="N345" s="487"/>
      <c r="O345" s="487"/>
      <c r="P345" s="487"/>
      <c r="Q345" s="487"/>
      <c r="R345" s="487"/>
      <c r="S345" s="503"/>
      <c r="T345" s="504"/>
    </row>
    <row r="346" spans="1:24" ht="160.15" customHeight="1" x14ac:dyDescent="0.2">
      <c r="B346" s="311" t="s">
        <v>615</v>
      </c>
      <c r="C346" s="312"/>
      <c r="D346" s="312"/>
      <c r="E346" s="312"/>
      <c r="F346" s="312"/>
      <c r="G346" s="487" t="s">
        <v>790</v>
      </c>
      <c r="H346" s="487"/>
      <c r="I346" s="487"/>
      <c r="J346" s="487"/>
      <c r="K346" s="487"/>
      <c r="L346" s="487"/>
      <c r="M346" s="487"/>
      <c r="N346" s="487"/>
      <c r="O346" s="487"/>
      <c r="P346" s="487"/>
      <c r="Q346" s="487"/>
      <c r="R346" s="487"/>
      <c r="S346" s="503"/>
      <c r="T346" s="504"/>
    </row>
    <row r="347" spans="1:24" ht="93.6" customHeight="1" x14ac:dyDescent="0.2">
      <c r="B347" s="311" t="s">
        <v>715</v>
      </c>
      <c r="C347" s="312"/>
      <c r="D347" s="312"/>
      <c r="E347" s="312"/>
      <c r="F347" s="312"/>
      <c r="G347" s="487" t="s">
        <v>725</v>
      </c>
      <c r="H347" s="487"/>
      <c r="I347" s="487"/>
      <c r="J347" s="487"/>
      <c r="K347" s="487"/>
      <c r="L347" s="487"/>
      <c r="M347" s="487"/>
      <c r="N347" s="487"/>
      <c r="O347" s="487"/>
      <c r="P347" s="487"/>
      <c r="Q347" s="487"/>
      <c r="R347" s="487"/>
      <c r="S347" s="503"/>
      <c r="T347" s="504"/>
    </row>
    <row r="348" spans="1:24" ht="15" customHeight="1" x14ac:dyDescent="0.2">
      <c r="B348" s="497" t="s">
        <v>116</v>
      </c>
      <c r="C348" s="498"/>
      <c r="D348" s="498"/>
      <c r="E348" s="498"/>
      <c r="F348" s="498"/>
      <c r="G348" s="498"/>
      <c r="H348" s="498"/>
      <c r="I348" s="498"/>
      <c r="J348" s="498"/>
      <c r="K348" s="498"/>
      <c r="L348" s="498"/>
      <c r="M348" s="498"/>
      <c r="N348" s="498"/>
      <c r="O348" s="498"/>
      <c r="P348" s="498"/>
      <c r="Q348" s="498"/>
      <c r="R348" s="498"/>
      <c r="S348" s="498"/>
      <c r="T348" s="499"/>
    </row>
    <row r="349" spans="1:24" ht="15" customHeight="1" x14ac:dyDescent="0.2">
      <c r="B349" s="423" t="s">
        <v>48</v>
      </c>
      <c r="C349" s="424"/>
      <c r="D349" s="424"/>
      <c r="E349" s="424"/>
      <c r="F349" s="425"/>
      <c r="G349" s="500" t="s">
        <v>105</v>
      </c>
      <c r="H349" s="501"/>
      <c r="I349" s="501"/>
      <c r="J349" s="501"/>
      <c r="K349" s="501"/>
      <c r="L349" s="501"/>
      <c r="M349" s="501"/>
      <c r="N349" s="501"/>
      <c r="O349" s="501"/>
      <c r="P349" s="501"/>
      <c r="Q349" s="501"/>
      <c r="R349" s="502"/>
      <c r="S349" s="500" t="s">
        <v>106</v>
      </c>
      <c r="T349" s="502"/>
    </row>
    <row r="350" spans="1:24" ht="126" customHeight="1" x14ac:dyDescent="0.2">
      <c r="A350" s="76"/>
      <c r="B350" s="280" t="s">
        <v>886</v>
      </c>
      <c r="C350" s="280"/>
      <c r="D350" s="280"/>
      <c r="E350" s="280"/>
      <c r="F350" s="280"/>
      <c r="G350" s="488" t="s">
        <v>989</v>
      </c>
      <c r="H350" s="488"/>
      <c r="I350" s="488"/>
      <c r="J350" s="488"/>
      <c r="K350" s="488"/>
      <c r="L350" s="488"/>
      <c r="M350" s="488"/>
      <c r="N350" s="488"/>
      <c r="O350" s="488"/>
      <c r="P350" s="488"/>
      <c r="Q350" s="488"/>
      <c r="R350" s="488"/>
      <c r="S350" s="472" t="s">
        <v>983</v>
      </c>
      <c r="T350" s="473"/>
    </row>
    <row r="351" spans="1:24" ht="109.9" customHeight="1" x14ac:dyDescent="0.2">
      <c r="A351" s="76"/>
      <c r="B351" s="280" t="s">
        <v>887</v>
      </c>
      <c r="C351" s="280"/>
      <c r="D351" s="280"/>
      <c r="E351" s="280"/>
      <c r="F351" s="280"/>
      <c r="G351" s="469" t="s">
        <v>984</v>
      </c>
      <c r="H351" s="470"/>
      <c r="I351" s="470"/>
      <c r="J351" s="470"/>
      <c r="K351" s="470"/>
      <c r="L351" s="470"/>
      <c r="M351" s="470"/>
      <c r="N351" s="470"/>
      <c r="O351" s="470"/>
      <c r="P351" s="470"/>
      <c r="Q351" s="470"/>
      <c r="R351" s="471"/>
      <c r="S351" s="472" t="s">
        <v>983</v>
      </c>
      <c r="T351" s="473"/>
    </row>
    <row r="352" spans="1:24" ht="112.9" customHeight="1" x14ac:dyDescent="0.2">
      <c r="A352" s="76"/>
      <c r="B352" s="280" t="s">
        <v>888</v>
      </c>
      <c r="C352" s="280"/>
      <c r="D352" s="280"/>
      <c r="E352" s="280"/>
      <c r="F352" s="280"/>
      <c r="G352" s="505" t="s">
        <v>985</v>
      </c>
      <c r="H352" s="506"/>
      <c r="I352" s="506"/>
      <c r="J352" s="506"/>
      <c r="K352" s="506"/>
      <c r="L352" s="506"/>
      <c r="M352" s="506"/>
      <c r="N352" s="506"/>
      <c r="O352" s="506"/>
      <c r="P352" s="506"/>
      <c r="Q352" s="506"/>
      <c r="R352" s="507"/>
      <c r="S352" s="472" t="s">
        <v>983</v>
      </c>
      <c r="T352" s="473"/>
    </row>
    <row r="353" spans="1:20" ht="148.9" customHeight="1" x14ac:dyDescent="0.2">
      <c r="A353" s="76"/>
      <c r="B353" s="280" t="s">
        <v>889</v>
      </c>
      <c r="C353" s="280"/>
      <c r="D353" s="280"/>
      <c r="E353" s="280"/>
      <c r="F353" s="280"/>
      <c r="G353" s="505" t="s">
        <v>986</v>
      </c>
      <c r="H353" s="506"/>
      <c r="I353" s="506"/>
      <c r="J353" s="506"/>
      <c r="K353" s="506"/>
      <c r="L353" s="506"/>
      <c r="M353" s="506"/>
      <c r="N353" s="506"/>
      <c r="O353" s="506"/>
      <c r="P353" s="506"/>
      <c r="Q353" s="506"/>
      <c r="R353" s="507"/>
      <c r="S353" s="472" t="s">
        <v>983</v>
      </c>
      <c r="T353" s="473"/>
    </row>
    <row r="354" spans="1:20" ht="134.44999999999999" customHeight="1" x14ac:dyDescent="0.2">
      <c r="A354" s="76"/>
      <c r="B354" s="280" t="s">
        <v>890</v>
      </c>
      <c r="C354" s="280"/>
      <c r="D354" s="280"/>
      <c r="E354" s="280"/>
      <c r="F354" s="280"/>
      <c r="G354" s="469" t="s">
        <v>987</v>
      </c>
      <c r="H354" s="470"/>
      <c r="I354" s="470"/>
      <c r="J354" s="470"/>
      <c r="K354" s="470"/>
      <c r="L354" s="470"/>
      <c r="M354" s="470"/>
      <c r="N354" s="470"/>
      <c r="O354" s="470"/>
      <c r="P354" s="470"/>
      <c r="Q354" s="470"/>
      <c r="R354" s="471"/>
      <c r="S354" s="472" t="s">
        <v>983</v>
      </c>
      <c r="T354" s="473"/>
    </row>
    <row r="355" spans="1:20" ht="207.6" customHeight="1" x14ac:dyDescent="0.2">
      <c r="A355" s="76"/>
      <c r="B355" s="280" t="s">
        <v>891</v>
      </c>
      <c r="C355" s="280"/>
      <c r="D355" s="280"/>
      <c r="E355" s="280"/>
      <c r="F355" s="280"/>
      <c r="G355" s="480" t="s">
        <v>988</v>
      </c>
      <c r="H355" s="481"/>
      <c r="I355" s="481"/>
      <c r="J355" s="481"/>
      <c r="K355" s="481"/>
      <c r="L355" s="481"/>
      <c r="M355" s="481"/>
      <c r="N355" s="481"/>
      <c r="O355" s="481"/>
      <c r="P355" s="481"/>
      <c r="Q355" s="481"/>
      <c r="R355" s="481"/>
      <c r="S355" s="472" t="s">
        <v>983</v>
      </c>
      <c r="T355" s="473"/>
    </row>
    <row r="356" spans="1:20" ht="154.15" customHeight="1" x14ac:dyDescent="0.2">
      <c r="B356" s="248" t="s">
        <v>454</v>
      </c>
      <c r="C356" s="249"/>
      <c r="D356" s="249"/>
      <c r="E356" s="249"/>
      <c r="F356" s="249"/>
      <c r="G356" s="477"/>
      <c r="H356" s="478"/>
      <c r="I356" s="478"/>
      <c r="J356" s="478"/>
      <c r="K356" s="478"/>
      <c r="L356" s="478"/>
      <c r="M356" s="478"/>
      <c r="N356" s="478"/>
      <c r="O356" s="478"/>
      <c r="P356" s="478"/>
      <c r="Q356" s="478"/>
      <c r="R356" s="479"/>
      <c r="S356" s="303"/>
      <c r="T356" s="305"/>
    </row>
    <row r="357" spans="1:20" ht="14.1" customHeight="1" x14ac:dyDescent="0.2">
      <c r="B357" s="101"/>
      <c r="C357" s="73"/>
      <c r="D357" s="73"/>
      <c r="E357" s="73"/>
      <c r="F357" s="73"/>
      <c r="G357" s="98"/>
      <c r="H357" s="71"/>
      <c r="I357" s="71"/>
      <c r="J357" s="71"/>
      <c r="K357" s="71"/>
      <c r="L357" s="71"/>
      <c r="M357" s="71"/>
      <c r="N357" s="71"/>
      <c r="O357" s="71"/>
      <c r="P357" s="71"/>
      <c r="Q357" s="71"/>
      <c r="R357" s="71"/>
      <c r="S357" s="73"/>
      <c r="T357" s="102"/>
    </row>
    <row r="358" spans="1:20" ht="24" customHeight="1" x14ac:dyDescent="0.2">
      <c r="B358" s="460" t="s">
        <v>107</v>
      </c>
      <c r="C358" s="461"/>
      <c r="D358" s="461"/>
      <c r="E358" s="461"/>
      <c r="F358" s="461"/>
      <c r="G358" s="461"/>
      <c r="H358" s="461"/>
      <c r="I358" s="461"/>
      <c r="J358" s="461"/>
      <c r="K358" s="461"/>
      <c r="L358" s="461"/>
      <c r="M358" s="461"/>
      <c r="N358" s="461"/>
      <c r="O358" s="461"/>
      <c r="P358" s="461"/>
      <c r="Q358" s="461"/>
      <c r="R358" s="461"/>
      <c r="S358" s="461"/>
      <c r="T358" s="462"/>
    </row>
    <row r="359" spans="1:20" ht="264" customHeight="1" x14ac:dyDescent="0.2">
      <c r="B359" s="463" t="s">
        <v>1089</v>
      </c>
      <c r="C359" s="464"/>
      <c r="D359" s="464"/>
      <c r="E359" s="464"/>
      <c r="F359" s="464"/>
      <c r="G359" s="464"/>
      <c r="H359" s="464"/>
      <c r="I359" s="464"/>
      <c r="J359" s="464"/>
      <c r="K359" s="464"/>
      <c r="L359" s="464"/>
      <c r="M359" s="464"/>
      <c r="N359" s="464"/>
      <c r="O359" s="464"/>
      <c r="P359" s="464"/>
      <c r="Q359" s="464"/>
      <c r="R359" s="464"/>
      <c r="S359" s="464"/>
      <c r="T359" s="465"/>
    </row>
    <row r="360" spans="1:20" ht="14.25" customHeight="1" x14ac:dyDescent="0.2">
      <c r="B360" s="466"/>
      <c r="C360" s="466"/>
      <c r="D360" s="466"/>
      <c r="E360" s="466"/>
      <c r="F360" s="466"/>
      <c r="G360" s="466"/>
      <c r="H360" s="466"/>
      <c r="I360" s="466"/>
      <c r="J360" s="466"/>
      <c r="K360" s="466"/>
      <c r="L360" s="466"/>
      <c r="M360" s="466"/>
      <c r="N360" s="466"/>
      <c r="O360" s="466"/>
      <c r="P360" s="466"/>
      <c r="Q360" s="467"/>
      <c r="R360" s="468"/>
      <c r="S360" s="466"/>
      <c r="T360" s="467"/>
    </row>
    <row r="361" spans="1:20" ht="15" customHeight="1" x14ac:dyDescent="0.2">
      <c r="B361" s="474" t="s">
        <v>108</v>
      </c>
      <c r="C361" s="475"/>
      <c r="D361" s="475"/>
      <c r="E361" s="475"/>
      <c r="F361" s="476"/>
      <c r="G361" s="474" t="s">
        <v>109</v>
      </c>
      <c r="H361" s="475"/>
      <c r="I361" s="475"/>
      <c r="J361" s="475"/>
      <c r="K361" s="475"/>
      <c r="L361" s="475"/>
      <c r="M361" s="475"/>
      <c r="N361" s="475"/>
      <c r="O361" s="475"/>
      <c r="P361" s="476"/>
      <c r="Q361" s="474" t="s">
        <v>110</v>
      </c>
      <c r="R361" s="475"/>
      <c r="S361" s="475"/>
      <c r="T361" s="476"/>
    </row>
    <row r="362" spans="1:20" ht="114.75" customHeight="1" x14ac:dyDescent="0.2">
      <c r="B362" s="454" t="s">
        <v>657</v>
      </c>
      <c r="C362" s="455"/>
      <c r="D362" s="455"/>
      <c r="E362" s="455"/>
      <c r="F362" s="456"/>
      <c r="G362" s="457" t="s">
        <v>432</v>
      </c>
      <c r="H362" s="458"/>
      <c r="I362" s="458"/>
      <c r="J362" s="458"/>
      <c r="K362" s="458"/>
      <c r="L362" s="458"/>
      <c r="M362" s="458"/>
      <c r="N362" s="458"/>
      <c r="O362" s="458"/>
      <c r="P362" s="459"/>
      <c r="Q362" s="457" t="s">
        <v>120</v>
      </c>
      <c r="R362" s="458"/>
      <c r="S362" s="458"/>
      <c r="T362" s="459"/>
    </row>
    <row r="363" spans="1:20" ht="13.9" customHeight="1" x14ac:dyDescent="0.2">
      <c r="G363" s="69"/>
      <c r="H363" s="69"/>
      <c r="I363" s="69"/>
      <c r="J363" s="69"/>
      <c r="K363" s="69"/>
      <c r="L363" s="69"/>
      <c r="M363" s="69"/>
      <c r="N363" s="69"/>
      <c r="O363" s="69"/>
      <c r="P363" s="69"/>
      <c r="Q363" s="70"/>
      <c r="R363" s="70"/>
    </row>
  </sheetData>
  <mergeCells count="934">
    <mergeCell ref="B43:H43"/>
    <mergeCell ref="I43:J43"/>
    <mergeCell ref="K43:L43"/>
    <mergeCell ref="M43:R43"/>
    <mergeCell ref="B44:H44"/>
    <mergeCell ref="I44:J44"/>
    <mergeCell ref="K44:L44"/>
    <mergeCell ref="M44:R44"/>
    <mergeCell ref="B41:H41"/>
    <mergeCell ref="I41:J41"/>
    <mergeCell ref="K41:L41"/>
    <mergeCell ref="M41:R41"/>
    <mergeCell ref="B42:H42"/>
    <mergeCell ref="I42:J42"/>
    <mergeCell ref="K42:L42"/>
    <mergeCell ref="M42:R42"/>
    <mergeCell ref="I39:J39"/>
    <mergeCell ref="K39:L39"/>
    <mergeCell ref="M39:R39"/>
    <mergeCell ref="B40:H40"/>
    <mergeCell ref="I40:J40"/>
    <mergeCell ref="K40:L40"/>
    <mergeCell ref="M40:R40"/>
    <mergeCell ref="S107:T107"/>
    <mergeCell ref="B108:C108"/>
    <mergeCell ref="D108:J108"/>
    <mergeCell ref="K108:R108"/>
    <mergeCell ref="S108:T108"/>
    <mergeCell ref="B109:C109"/>
    <mergeCell ref="D109:J109"/>
    <mergeCell ref="K109:R109"/>
    <mergeCell ref="S109:T109"/>
    <mergeCell ref="B122:E123"/>
    <mergeCell ref="G122:R122"/>
    <mergeCell ref="S122:T122"/>
    <mergeCell ref="G123:R123"/>
    <mergeCell ref="S123:T123"/>
    <mergeCell ref="S301:T342"/>
    <mergeCell ref="G332:R332"/>
    <mergeCell ref="G331:R331"/>
    <mergeCell ref="G342:R343"/>
    <mergeCell ref="B134:C134"/>
    <mergeCell ref="D134:J134"/>
    <mergeCell ref="K134:R134"/>
    <mergeCell ref="S134:T134"/>
    <mergeCell ref="B132:C132"/>
    <mergeCell ref="D132:J132"/>
    <mergeCell ref="B124:E126"/>
    <mergeCell ref="S130:T130"/>
    <mergeCell ref="K130:R130"/>
    <mergeCell ref="B131:C131"/>
    <mergeCell ref="S131:T131"/>
    <mergeCell ref="B136:C136"/>
    <mergeCell ref="D136:J136"/>
    <mergeCell ref="K136:R136"/>
    <mergeCell ref="B135:C135"/>
    <mergeCell ref="B118:E119"/>
    <mergeCell ref="G118:R118"/>
    <mergeCell ref="S118:T118"/>
    <mergeCell ref="G119:R119"/>
    <mergeCell ref="S119:T119"/>
    <mergeCell ref="B120:E121"/>
    <mergeCell ref="G120:R120"/>
    <mergeCell ref="S120:T120"/>
    <mergeCell ref="G121:R121"/>
    <mergeCell ref="S121:T121"/>
    <mergeCell ref="D135:J135"/>
    <mergeCell ref="K135:R135"/>
    <mergeCell ref="S135:T135"/>
    <mergeCell ref="J193:T193"/>
    <mergeCell ref="C209:D209"/>
    <mergeCell ref="E209:F209"/>
    <mergeCell ref="G209:J209"/>
    <mergeCell ref="K209:T209"/>
    <mergeCell ref="E211:F211"/>
    <mergeCell ref="B163:T163"/>
    <mergeCell ref="F177:I177"/>
    <mergeCell ref="F178:I178"/>
    <mergeCell ref="D175:E175"/>
    <mergeCell ref="F199:G199"/>
    <mergeCell ref="B188:C188"/>
    <mergeCell ref="D188:E188"/>
    <mergeCell ref="F188:I188"/>
    <mergeCell ref="J188:T188"/>
    <mergeCell ref="B194:C194"/>
    <mergeCell ref="D194:E194"/>
    <mergeCell ref="F194:I194"/>
    <mergeCell ref="J194:T194"/>
    <mergeCell ref="F190:I190"/>
    <mergeCell ref="J190:T190"/>
    <mergeCell ref="B192:C192"/>
    <mergeCell ref="D190:E190"/>
    <mergeCell ref="D186:E186"/>
    <mergeCell ref="F186:I186"/>
    <mergeCell ref="J186:T186"/>
    <mergeCell ref="B187:C187"/>
    <mergeCell ref="D187:E187"/>
    <mergeCell ref="F187:I187"/>
    <mergeCell ref="J187:T187"/>
    <mergeCell ref="B189:C189"/>
    <mergeCell ref="D189:E189"/>
    <mergeCell ref="F189:I189"/>
    <mergeCell ref="J189:T189"/>
    <mergeCell ref="B190:C190"/>
    <mergeCell ref="L164:T171"/>
    <mergeCell ref="B165:D165"/>
    <mergeCell ref="E165:F165"/>
    <mergeCell ref="F180:I180"/>
    <mergeCell ref="B178:C178"/>
    <mergeCell ref="F179:I179"/>
    <mergeCell ref="D178:E178"/>
    <mergeCell ref="B179:C179"/>
    <mergeCell ref="I165:K165"/>
    <mergeCell ref="B170:K170"/>
    <mergeCell ref="G169:K169"/>
    <mergeCell ref="B169:C169"/>
    <mergeCell ref="G165:H165"/>
    <mergeCell ref="D169:E169"/>
    <mergeCell ref="B167:K167"/>
    <mergeCell ref="B168:C168"/>
    <mergeCell ref="D168:E168"/>
    <mergeCell ref="J168:K168"/>
    <mergeCell ref="G168:H168"/>
    <mergeCell ref="G166:H166"/>
    <mergeCell ref="I166:K166"/>
    <mergeCell ref="D174:E174"/>
    <mergeCell ref="J177:T177"/>
    <mergeCell ref="J175:T175"/>
    <mergeCell ref="B172:E172"/>
    <mergeCell ref="B176:C176"/>
    <mergeCell ref="J174:T174"/>
    <mergeCell ref="D176:E176"/>
    <mergeCell ref="F176:I176"/>
    <mergeCell ref="J176:T176"/>
    <mergeCell ref="F172:I173"/>
    <mergeCell ref="F174:I174"/>
    <mergeCell ref="J172:T173"/>
    <mergeCell ref="B173:C173"/>
    <mergeCell ref="D173:E173"/>
    <mergeCell ref="B177:C177"/>
    <mergeCell ref="B171:K171"/>
    <mergeCell ref="B174:C174"/>
    <mergeCell ref="B175:C175"/>
    <mergeCell ref="F175:I175"/>
    <mergeCell ref="B183:C183"/>
    <mergeCell ref="D183:E183"/>
    <mergeCell ref="F183:I183"/>
    <mergeCell ref="J183:T183"/>
    <mergeCell ref="J178:T178"/>
    <mergeCell ref="D177:E177"/>
    <mergeCell ref="B181:C181"/>
    <mergeCell ref="D181:E181"/>
    <mergeCell ref="F181:I181"/>
    <mergeCell ref="J181:T181"/>
    <mergeCell ref="J180:T180"/>
    <mergeCell ref="B182:C182"/>
    <mergeCell ref="D182:E182"/>
    <mergeCell ref="F182:I182"/>
    <mergeCell ref="J182:T182"/>
    <mergeCell ref="D179:E179"/>
    <mergeCell ref="J179:T179"/>
    <mergeCell ref="D180:E180"/>
    <mergeCell ref="B180:C180"/>
    <mergeCell ref="S60:T60"/>
    <mergeCell ref="E88:I88"/>
    <mergeCell ref="J88:R88"/>
    <mergeCell ref="S88:T88"/>
    <mergeCell ref="E83:I83"/>
    <mergeCell ref="J83:R83"/>
    <mergeCell ref="C81:D88"/>
    <mergeCell ref="C80:D80"/>
    <mergeCell ref="S82:T82"/>
    <mergeCell ref="E82:I82"/>
    <mergeCell ref="E71:H71"/>
    <mergeCell ref="S81:T81"/>
    <mergeCell ref="E80:I80"/>
    <mergeCell ref="J80:R80"/>
    <mergeCell ref="S80:T80"/>
    <mergeCell ref="E75:H75"/>
    <mergeCell ref="I73:R73"/>
    <mergeCell ref="S73:T73"/>
    <mergeCell ref="B78:T78"/>
    <mergeCell ref="B79:T79"/>
    <mergeCell ref="E73:H73"/>
    <mergeCell ref="S68:T68"/>
    <mergeCell ref="E69:H69"/>
    <mergeCell ref="S65:T65"/>
    <mergeCell ref="G126:R126"/>
    <mergeCell ref="B117:E117"/>
    <mergeCell ref="G116:R116"/>
    <mergeCell ref="G117:R117"/>
    <mergeCell ref="G124:R124"/>
    <mergeCell ref="S96:T96"/>
    <mergeCell ref="S94:T94"/>
    <mergeCell ref="J84:R84"/>
    <mergeCell ref="S74:T74"/>
    <mergeCell ref="B75:B77"/>
    <mergeCell ref="C75:D77"/>
    <mergeCell ref="J93:R93"/>
    <mergeCell ref="B81:B88"/>
    <mergeCell ref="E93:I93"/>
    <mergeCell ref="E92:I92"/>
    <mergeCell ref="J92:R92"/>
    <mergeCell ref="E91:I91"/>
    <mergeCell ref="J91:R91"/>
    <mergeCell ref="J87:R87"/>
    <mergeCell ref="S84:T84"/>
    <mergeCell ref="E85:I85"/>
    <mergeCell ref="J85:R85"/>
    <mergeCell ref="S85:T85"/>
    <mergeCell ref="I74:R74"/>
    <mergeCell ref="E77:H77"/>
    <mergeCell ref="I77:R77"/>
    <mergeCell ref="J81:R81"/>
    <mergeCell ref="E86:I86"/>
    <mergeCell ref="J86:R86"/>
    <mergeCell ref="S146:T146"/>
    <mergeCell ref="K143:R143"/>
    <mergeCell ref="B143:C143"/>
    <mergeCell ref="D143:J143"/>
    <mergeCell ref="B113:C113"/>
    <mergeCell ref="D113:J113"/>
    <mergeCell ref="K113:R113"/>
    <mergeCell ref="S113:T113"/>
    <mergeCell ref="B137:T137"/>
    <mergeCell ref="B138:T138"/>
    <mergeCell ref="B139:T139"/>
    <mergeCell ref="B140:T140"/>
    <mergeCell ref="B141:T141"/>
    <mergeCell ref="B144:C144"/>
    <mergeCell ref="D144:J144"/>
    <mergeCell ref="D145:J145"/>
    <mergeCell ref="B142:C142"/>
    <mergeCell ref="K142:R142"/>
    <mergeCell ref="G125:R125"/>
    <mergeCell ref="S142:T142"/>
    <mergeCell ref="S144:T144"/>
    <mergeCell ref="S143:T143"/>
    <mergeCell ref="D142:J142"/>
    <mergeCell ref="S145:T145"/>
    <mergeCell ref="B145:C145"/>
    <mergeCell ref="B110:C110"/>
    <mergeCell ref="D110:J110"/>
    <mergeCell ref="K110:R110"/>
    <mergeCell ref="S110:T110"/>
    <mergeCell ref="D130:J130"/>
    <mergeCell ref="S124:T124"/>
    <mergeCell ref="S125:T125"/>
    <mergeCell ref="S117:T117"/>
    <mergeCell ref="D131:J131"/>
    <mergeCell ref="K131:R131"/>
    <mergeCell ref="S136:T136"/>
    <mergeCell ref="B130:C130"/>
    <mergeCell ref="K132:R132"/>
    <mergeCell ref="S132:T132"/>
    <mergeCell ref="B133:C133"/>
    <mergeCell ref="D133:J133"/>
    <mergeCell ref="K133:R133"/>
    <mergeCell ref="S133:T133"/>
    <mergeCell ref="D104:J104"/>
    <mergeCell ref="K104:R104"/>
    <mergeCell ref="S116:T116"/>
    <mergeCell ref="B115:T115"/>
    <mergeCell ref="B116:E116"/>
    <mergeCell ref="B105:C105"/>
    <mergeCell ref="D105:J105"/>
    <mergeCell ref="K105:R105"/>
    <mergeCell ref="S105:T105"/>
    <mergeCell ref="S111:T111"/>
    <mergeCell ref="B112:C112"/>
    <mergeCell ref="D112:J112"/>
    <mergeCell ref="K112:R112"/>
    <mergeCell ref="S112:T112"/>
    <mergeCell ref="B111:C111"/>
    <mergeCell ref="D111:J111"/>
    <mergeCell ref="K111:R111"/>
    <mergeCell ref="B106:C106"/>
    <mergeCell ref="D106:J106"/>
    <mergeCell ref="K106:R106"/>
    <mergeCell ref="S106:T106"/>
    <mergeCell ref="B107:C107"/>
    <mergeCell ref="D107:J107"/>
    <mergeCell ref="K107:R107"/>
    <mergeCell ref="I66:R66"/>
    <mergeCell ref="S66:T66"/>
    <mergeCell ref="S67:T67"/>
    <mergeCell ref="I69:R69"/>
    <mergeCell ref="D129:J129"/>
    <mergeCell ref="K129:R129"/>
    <mergeCell ref="B128:T128"/>
    <mergeCell ref="B129:C129"/>
    <mergeCell ref="S126:T126"/>
    <mergeCell ref="S129:T129"/>
    <mergeCell ref="I75:R75"/>
    <mergeCell ref="S75:T75"/>
    <mergeCell ref="S86:T86"/>
    <mergeCell ref="S76:T77"/>
    <mergeCell ref="S104:T104"/>
    <mergeCell ref="B103:C103"/>
    <mergeCell ref="D103:J103"/>
    <mergeCell ref="J90:R90"/>
    <mergeCell ref="J95:R95"/>
    <mergeCell ref="S72:T72"/>
    <mergeCell ref="B63:B74"/>
    <mergeCell ref="C63:D74"/>
    <mergeCell ref="E65:H65"/>
    <mergeCell ref="B104:C104"/>
    <mergeCell ref="I65:R65"/>
    <mergeCell ref="E87:I87"/>
    <mergeCell ref="S100:T100"/>
    <mergeCell ref="B101:T101"/>
    <mergeCell ref="K103:R103"/>
    <mergeCell ref="B102:C102"/>
    <mergeCell ref="S103:T103"/>
    <mergeCell ref="S95:T95"/>
    <mergeCell ref="S91:T91"/>
    <mergeCell ref="B92:B100"/>
    <mergeCell ref="C89:D91"/>
    <mergeCell ref="E81:I81"/>
    <mergeCell ref="B89:B91"/>
    <mergeCell ref="E94:I94"/>
    <mergeCell ref="J94:R94"/>
    <mergeCell ref="D102:J102"/>
    <mergeCell ref="K102:R102"/>
    <mergeCell ref="J96:R96"/>
    <mergeCell ref="C92:D100"/>
    <mergeCell ref="E90:I90"/>
    <mergeCell ref="E76:H76"/>
    <mergeCell ref="I76:R76"/>
    <mergeCell ref="E74:H74"/>
    <mergeCell ref="E66:H66"/>
    <mergeCell ref="S102:T102"/>
    <mergeCell ref="E89:I89"/>
    <mergeCell ref="J89:R89"/>
    <mergeCell ref="S89:T89"/>
    <mergeCell ref="S93:T93"/>
    <mergeCell ref="E100:I100"/>
    <mergeCell ref="J100:R100"/>
    <mergeCell ref="E97:I97"/>
    <mergeCell ref="J97:R97"/>
    <mergeCell ref="S92:T92"/>
    <mergeCell ref="S90:T90"/>
    <mergeCell ref="E96:I96"/>
    <mergeCell ref="S97:T97"/>
    <mergeCell ref="S99:T99"/>
    <mergeCell ref="S98:T98"/>
    <mergeCell ref="E95:I95"/>
    <mergeCell ref="E98:I98"/>
    <mergeCell ref="E99:I99"/>
    <mergeCell ref="J99:R99"/>
    <mergeCell ref="J98:R98"/>
    <mergeCell ref="S59:T59"/>
    <mergeCell ref="B35:E36"/>
    <mergeCell ref="R35:T36"/>
    <mergeCell ref="O35:Q36"/>
    <mergeCell ref="J35:N36"/>
    <mergeCell ref="S38:T38"/>
    <mergeCell ref="I56:R56"/>
    <mergeCell ref="S56:T56"/>
    <mergeCell ref="S49:T49"/>
    <mergeCell ref="B38:H38"/>
    <mergeCell ref="I38:J38"/>
    <mergeCell ref="K38:L38"/>
    <mergeCell ref="M38:R38"/>
    <mergeCell ref="B9:T9"/>
    <mergeCell ref="F10:I11"/>
    <mergeCell ref="J10:N11"/>
    <mergeCell ref="O10:Q11"/>
    <mergeCell ref="R10:T11"/>
    <mergeCell ref="B33:E34"/>
    <mergeCell ref="B12:E13"/>
    <mergeCell ref="F12:I13"/>
    <mergeCell ref="J12:N12"/>
    <mergeCell ref="O12:Q13"/>
    <mergeCell ref="R12:T13"/>
    <mergeCell ref="J13:N13"/>
    <mergeCell ref="B10:E11"/>
    <mergeCell ref="J16:N18"/>
    <mergeCell ref="F16:I18"/>
    <mergeCell ref="B16:E18"/>
    <mergeCell ref="O33:Q34"/>
    <mergeCell ref="J33:N34"/>
    <mergeCell ref="R33:T34"/>
    <mergeCell ref="F33:I34"/>
    <mergeCell ref="J29:N29"/>
    <mergeCell ref="R29:T29"/>
    <mergeCell ref="F31:I32"/>
    <mergeCell ref="B30:E30"/>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F29:I29"/>
    <mergeCell ref="B29:E29"/>
    <mergeCell ref="O29:Q29"/>
    <mergeCell ref="S54:T54"/>
    <mergeCell ref="E54:H54"/>
    <mergeCell ref="I49:R49"/>
    <mergeCell ref="B45:T45"/>
    <mergeCell ref="B47:T47"/>
    <mergeCell ref="B48:T48"/>
    <mergeCell ref="I54:R54"/>
    <mergeCell ref="B39:H39"/>
    <mergeCell ref="F19:I22"/>
    <mergeCell ref="B23:E27"/>
    <mergeCell ref="C49:D49"/>
    <mergeCell ref="E50:H52"/>
    <mergeCell ref="I50:R52"/>
    <mergeCell ref="S50:T52"/>
    <mergeCell ref="E49:H49"/>
    <mergeCell ref="R28:T28"/>
    <mergeCell ref="F35:I36"/>
    <mergeCell ref="B37:T37"/>
    <mergeCell ref="B50:B62"/>
    <mergeCell ref="R31:T32"/>
    <mergeCell ref="O31:Q32"/>
    <mergeCell ref="J30:N30"/>
    <mergeCell ref="O30:Q30"/>
    <mergeCell ref="R30:T30"/>
    <mergeCell ref="S70:T70"/>
    <mergeCell ref="J82:R82"/>
    <mergeCell ref="C50:D62"/>
    <mergeCell ref="S63:T63"/>
    <mergeCell ref="R14:T15"/>
    <mergeCell ref="O14:Q15"/>
    <mergeCell ref="J14:N15"/>
    <mergeCell ref="F14:I15"/>
    <mergeCell ref="B14:E15"/>
    <mergeCell ref="J19:N22"/>
    <mergeCell ref="O19:Q22"/>
    <mergeCell ref="R19:T22"/>
    <mergeCell ref="B28:E28"/>
    <mergeCell ref="F28:I28"/>
    <mergeCell ref="J28:N28"/>
    <mergeCell ref="R23:T27"/>
    <mergeCell ref="O23:Q27"/>
    <mergeCell ref="J24:N27"/>
    <mergeCell ref="F23:I27"/>
    <mergeCell ref="R16:T18"/>
    <mergeCell ref="O16:Q18"/>
    <mergeCell ref="J23:N23"/>
    <mergeCell ref="S57:T57"/>
    <mergeCell ref="B19:E22"/>
    <mergeCell ref="O28:Q28"/>
    <mergeCell ref="S71:T71"/>
    <mergeCell ref="I72:R72"/>
    <mergeCell ref="E53:H53"/>
    <mergeCell ref="S87:T87"/>
    <mergeCell ref="S83:T83"/>
    <mergeCell ref="E84:I84"/>
    <mergeCell ref="I53:R53"/>
    <mergeCell ref="E62:H62"/>
    <mergeCell ref="S61:T61"/>
    <mergeCell ref="E58:H58"/>
    <mergeCell ref="I55:R55"/>
    <mergeCell ref="S55:T55"/>
    <mergeCell ref="S53:T53"/>
    <mergeCell ref="I70:R70"/>
    <mergeCell ref="I58:R58"/>
    <mergeCell ref="S58:T58"/>
    <mergeCell ref="E59:H59"/>
    <mergeCell ref="I62:R62"/>
    <mergeCell ref="S62:T62"/>
    <mergeCell ref="E56:H56"/>
    <mergeCell ref="J31:N32"/>
    <mergeCell ref="B31:E32"/>
    <mergeCell ref="F30:I30"/>
    <mergeCell ref="V291:W291"/>
    <mergeCell ref="B289:T289"/>
    <mergeCell ref="B290:F290"/>
    <mergeCell ref="G290:R290"/>
    <mergeCell ref="S290:T290"/>
    <mergeCell ref="B277:B287"/>
    <mergeCell ref="M279:T280"/>
    <mergeCell ref="C281:F281"/>
    <mergeCell ref="G283:J283"/>
    <mergeCell ref="K283:T283"/>
    <mergeCell ref="C282:D282"/>
    <mergeCell ref="E282:F282"/>
    <mergeCell ref="G284:J284"/>
    <mergeCell ref="F280:G280"/>
    <mergeCell ref="H280:I280"/>
    <mergeCell ref="J280:L280"/>
    <mergeCell ref="G281:J282"/>
    <mergeCell ref="K284:T284"/>
    <mergeCell ref="F279:G279"/>
    <mergeCell ref="H279:I279"/>
    <mergeCell ref="J279:L279"/>
    <mergeCell ref="B288:T288"/>
    <mergeCell ref="K286:T286"/>
    <mergeCell ref="B258:T258"/>
    <mergeCell ref="B259:T259"/>
    <mergeCell ref="E285:F285"/>
    <mergeCell ref="C280:E280"/>
    <mergeCell ref="M278:T278"/>
    <mergeCell ref="C274:D274"/>
    <mergeCell ref="E274:F274"/>
    <mergeCell ref="G274:J274"/>
    <mergeCell ref="K274:T274"/>
    <mergeCell ref="C275:D275"/>
    <mergeCell ref="C269:G269"/>
    <mergeCell ref="C279:E279"/>
    <mergeCell ref="F262:G262"/>
    <mergeCell ref="C261:L261"/>
    <mergeCell ref="H266:L266"/>
    <mergeCell ref="H263:I263"/>
    <mergeCell ref="H267:L267"/>
    <mergeCell ref="E283:F283"/>
    <mergeCell ref="J269:K269"/>
    <mergeCell ref="E284:F284"/>
    <mergeCell ref="E266:F266"/>
    <mergeCell ref="H262:I262"/>
    <mergeCell ref="H269:I269"/>
    <mergeCell ref="M269:T269"/>
    <mergeCell ref="M261:T261"/>
    <mergeCell ref="C270:G270"/>
    <mergeCell ref="G285:J285"/>
    <mergeCell ref="K285:T285"/>
    <mergeCell ref="C283:D283"/>
    <mergeCell ref="W301:X342"/>
    <mergeCell ref="G302:R302"/>
    <mergeCell ref="G303:R303"/>
    <mergeCell ref="G304:R304"/>
    <mergeCell ref="G305:R305"/>
    <mergeCell ref="G306:R306"/>
    <mergeCell ref="G307:R307"/>
    <mergeCell ref="G310:R310"/>
    <mergeCell ref="G341:R341"/>
    <mergeCell ref="G338:R338"/>
    <mergeCell ref="G339:R339"/>
    <mergeCell ref="G340:R340"/>
    <mergeCell ref="G336:R336"/>
    <mergeCell ref="G335:R335"/>
    <mergeCell ref="G334:R334"/>
    <mergeCell ref="G337:R337"/>
    <mergeCell ref="G333:R333"/>
    <mergeCell ref="G327:R327"/>
    <mergeCell ref="G328:R328"/>
    <mergeCell ref="B352:F352"/>
    <mergeCell ref="G352:R352"/>
    <mergeCell ref="S352:T352"/>
    <mergeCell ref="G351:R351"/>
    <mergeCell ref="S351:T351"/>
    <mergeCell ref="B350:F350"/>
    <mergeCell ref="B353:F353"/>
    <mergeCell ref="G353:R353"/>
    <mergeCell ref="S353:T353"/>
    <mergeCell ref="G346:R346"/>
    <mergeCell ref="G323:R323"/>
    <mergeCell ref="G344:R344"/>
    <mergeCell ref="B348:T348"/>
    <mergeCell ref="B349:F349"/>
    <mergeCell ref="G349:R349"/>
    <mergeCell ref="S349:T349"/>
    <mergeCell ref="G345:R345"/>
    <mergeCell ref="B345:F345"/>
    <mergeCell ref="B344:F344"/>
    <mergeCell ref="S344:T347"/>
    <mergeCell ref="G312:R313"/>
    <mergeCell ref="B295:T295"/>
    <mergeCell ref="G316:R316"/>
    <mergeCell ref="G347:R347"/>
    <mergeCell ref="G350:R350"/>
    <mergeCell ref="S350:T350"/>
    <mergeCell ref="B351:F351"/>
    <mergeCell ref="D254:E254"/>
    <mergeCell ref="L243:T249"/>
    <mergeCell ref="E267:F267"/>
    <mergeCell ref="G271:J272"/>
    <mergeCell ref="K271:T272"/>
    <mergeCell ref="C273:D273"/>
    <mergeCell ref="E273:F273"/>
    <mergeCell ref="G273:J273"/>
    <mergeCell ref="K273:T273"/>
    <mergeCell ref="E272:F272"/>
    <mergeCell ref="M270:T270"/>
    <mergeCell ref="C268:L268"/>
    <mergeCell ref="J264:L264"/>
    <mergeCell ref="S297:T298"/>
    <mergeCell ref="B299:F299"/>
    <mergeCell ref="G299:R299"/>
    <mergeCell ref="S299:T299"/>
    <mergeCell ref="B247:C247"/>
    <mergeCell ref="H264:I264"/>
    <mergeCell ref="C278:L278"/>
    <mergeCell ref="S292:T292"/>
    <mergeCell ref="G293:R293"/>
    <mergeCell ref="E287:F287"/>
    <mergeCell ref="G287:J287"/>
    <mergeCell ref="K287:T287"/>
    <mergeCell ref="G275:J275"/>
    <mergeCell ref="K275:T275"/>
    <mergeCell ref="E275:F275"/>
    <mergeCell ref="M262:T268"/>
    <mergeCell ref="C262:E262"/>
    <mergeCell ref="C266:D266"/>
    <mergeCell ref="K281:T282"/>
    <mergeCell ref="C286:D286"/>
    <mergeCell ref="E286:F286"/>
    <mergeCell ref="G286:J286"/>
    <mergeCell ref="C277:T277"/>
    <mergeCell ref="S291:T291"/>
    <mergeCell ref="J263:L263"/>
    <mergeCell ref="F257:I257"/>
    <mergeCell ref="D257:E257"/>
    <mergeCell ref="B255:C255"/>
    <mergeCell ref="B362:F362"/>
    <mergeCell ref="G362:P362"/>
    <mergeCell ref="Q362:T362"/>
    <mergeCell ref="B358:T358"/>
    <mergeCell ref="B359:T359"/>
    <mergeCell ref="B360:Q360"/>
    <mergeCell ref="R360:T360"/>
    <mergeCell ref="B354:F354"/>
    <mergeCell ref="G354:R354"/>
    <mergeCell ref="S354:T354"/>
    <mergeCell ref="B361:F361"/>
    <mergeCell ref="G361:P361"/>
    <mergeCell ref="Q361:T361"/>
    <mergeCell ref="B356:F356"/>
    <mergeCell ref="G356:R356"/>
    <mergeCell ref="S356:T356"/>
    <mergeCell ref="B355:F355"/>
    <mergeCell ref="G355:R355"/>
    <mergeCell ref="S355:T355"/>
    <mergeCell ref="B184:C184"/>
    <mergeCell ref="D184:E184"/>
    <mergeCell ref="F184:I184"/>
    <mergeCell ref="J184:T184"/>
    <mergeCell ref="B185:C185"/>
    <mergeCell ref="D185:E185"/>
    <mergeCell ref="B196:B217"/>
    <mergeCell ref="C197:L197"/>
    <mergeCell ref="E210:F210"/>
    <mergeCell ref="G210:J210"/>
    <mergeCell ref="K210:T210"/>
    <mergeCell ref="C211:D211"/>
    <mergeCell ref="F185:I185"/>
    <mergeCell ref="J185:T185"/>
    <mergeCell ref="B195:T195"/>
    <mergeCell ref="B186:C186"/>
    <mergeCell ref="B193:C193"/>
    <mergeCell ref="F191:I191"/>
    <mergeCell ref="J191:T191"/>
    <mergeCell ref="D192:E192"/>
    <mergeCell ref="F192:I192"/>
    <mergeCell ref="J192:T192"/>
    <mergeCell ref="B191:C191"/>
    <mergeCell ref="D191:E191"/>
    <mergeCell ref="S296:T296"/>
    <mergeCell ref="G300:R300"/>
    <mergeCell ref="S300:T300"/>
    <mergeCell ref="M237:T238"/>
    <mergeCell ref="C260:T260"/>
    <mergeCell ref="G244:H244"/>
    <mergeCell ref="I244:K244"/>
    <mergeCell ref="D246:E246"/>
    <mergeCell ref="B347:F347"/>
    <mergeCell ref="E244:F244"/>
    <mergeCell ref="G237:I238"/>
    <mergeCell ref="J237:L238"/>
    <mergeCell ref="C238:D238"/>
    <mergeCell ref="E238:F238"/>
    <mergeCell ref="B243:D243"/>
    <mergeCell ref="J239:L239"/>
    <mergeCell ref="G322:R322"/>
    <mergeCell ref="G324:R324"/>
    <mergeCell ref="B346:F346"/>
    <mergeCell ref="B260:B275"/>
    <mergeCell ref="B300:F300"/>
    <mergeCell ref="C263:E263"/>
    <mergeCell ref="F264:G264"/>
    <mergeCell ref="C264:E264"/>
    <mergeCell ref="K220:T220"/>
    <mergeCell ref="B225:T225"/>
    <mergeCell ref="C226:T226"/>
    <mergeCell ref="C227:L227"/>
    <mergeCell ref="F229:G229"/>
    <mergeCell ref="F228:G228"/>
    <mergeCell ref="J229:L229"/>
    <mergeCell ref="K215:T215"/>
    <mergeCell ref="E219:F219"/>
    <mergeCell ref="C217:D217"/>
    <mergeCell ref="K216:T216"/>
    <mergeCell ref="G215:J215"/>
    <mergeCell ref="K217:T217"/>
    <mergeCell ref="E215:F215"/>
    <mergeCell ref="E216:F216"/>
    <mergeCell ref="H228:I228"/>
    <mergeCell ref="H229:I229"/>
    <mergeCell ref="C223:D223"/>
    <mergeCell ref="E223:F223"/>
    <mergeCell ref="G223:J223"/>
    <mergeCell ref="K223:T223"/>
    <mergeCell ref="B226:B239"/>
    <mergeCell ref="E217:F217"/>
    <mergeCell ref="G218:J218"/>
    <mergeCell ref="B297:F298"/>
    <mergeCell ref="G297:R298"/>
    <mergeCell ref="C284:D284"/>
    <mergeCell ref="C287:D287"/>
    <mergeCell ref="C285:D285"/>
    <mergeCell ref="G326:R326"/>
    <mergeCell ref="G319:R319"/>
    <mergeCell ref="G315:R315"/>
    <mergeCell ref="B291:F291"/>
    <mergeCell ref="G291:R291"/>
    <mergeCell ref="G314:R314"/>
    <mergeCell ref="G311:R311"/>
    <mergeCell ref="G296:R296"/>
    <mergeCell ref="B293:F293"/>
    <mergeCell ref="B292:F292"/>
    <mergeCell ref="G292:R292"/>
    <mergeCell ref="G321:R321"/>
    <mergeCell ref="G320:R320"/>
    <mergeCell ref="G317:R318"/>
    <mergeCell ref="G308:R308"/>
    <mergeCell ref="G309:R309"/>
    <mergeCell ref="G301:R301"/>
    <mergeCell ref="G325:R325"/>
    <mergeCell ref="B296:F296"/>
    <mergeCell ref="B245:K245"/>
    <mergeCell ref="B249:K249"/>
    <mergeCell ref="D247:E247"/>
    <mergeCell ref="B248:K248"/>
    <mergeCell ref="B251:F251"/>
    <mergeCell ref="C267:D267"/>
    <mergeCell ref="B294:F294"/>
    <mergeCell ref="G294:R294"/>
    <mergeCell ref="S294:T294"/>
    <mergeCell ref="C271:F271"/>
    <mergeCell ref="C272:D272"/>
    <mergeCell ref="S293:T293"/>
    <mergeCell ref="H270:I270"/>
    <mergeCell ref="B276:T276"/>
    <mergeCell ref="J262:L262"/>
    <mergeCell ref="J270:K270"/>
    <mergeCell ref="F263:G263"/>
    <mergeCell ref="B254:C254"/>
    <mergeCell ref="D253:E253"/>
    <mergeCell ref="J254:T254"/>
    <mergeCell ref="B250:F250"/>
    <mergeCell ref="I250:J250"/>
    <mergeCell ref="L250:T250"/>
    <mergeCell ref="J257:T257"/>
    <mergeCell ref="E243:F243"/>
    <mergeCell ref="G243:H243"/>
    <mergeCell ref="B244:D244"/>
    <mergeCell ref="K232:L232"/>
    <mergeCell ref="C229:E229"/>
    <mergeCell ref="C228:E228"/>
    <mergeCell ref="J228:L228"/>
    <mergeCell ref="L242:T242"/>
    <mergeCell ref="M239:T239"/>
    <mergeCell ref="C232:D232"/>
    <mergeCell ref="H231:I231"/>
    <mergeCell ref="C234:L234"/>
    <mergeCell ref="G235:H235"/>
    <mergeCell ref="E231:F231"/>
    <mergeCell ref="C231:D231"/>
    <mergeCell ref="C235:E235"/>
    <mergeCell ref="K231:L231"/>
    <mergeCell ref="E232:F232"/>
    <mergeCell ref="J235:K235"/>
    <mergeCell ref="E239:F239"/>
    <mergeCell ref="C237:F237"/>
    <mergeCell ref="M227:T235"/>
    <mergeCell ref="M197:T197"/>
    <mergeCell ref="C199:E199"/>
    <mergeCell ref="J199:L199"/>
    <mergeCell ref="H199:I199"/>
    <mergeCell ref="E55:H55"/>
    <mergeCell ref="E67:H67"/>
    <mergeCell ref="I67:R67"/>
    <mergeCell ref="I59:R59"/>
    <mergeCell ref="E63:H64"/>
    <mergeCell ref="I71:R71"/>
    <mergeCell ref="I63:R64"/>
    <mergeCell ref="E70:H70"/>
    <mergeCell ref="E72:H72"/>
    <mergeCell ref="E68:H68"/>
    <mergeCell ref="I68:R68"/>
    <mergeCell ref="E61:H61"/>
    <mergeCell ref="I61:R61"/>
    <mergeCell ref="E60:H60"/>
    <mergeCell ref="I60:R60"/>
    <mergeCell ref="E57:H57"/>
    <mergeCell ref="I57:R57"/>
    <mergeCell ref="S147:T147"/>
    <mergeCell ref="B154:D154"/>
    <mergeCell ref="S69:T69"/>
    <mergeCell ref="G246:K246"/>
    <mergeCell ref="C196:T196"/>
    <mergeCell ref="H198:I198"/>
    <mergeCell ref="C206:D206"/>
    <mergeCell ref="E202:F202"/>
    <mergeCell ref="K201:L201"/>
    <mergeCell ref="G207:J207"/>
    <mergeCell ref="K207:T207"/>
    <mergeCell ref="G208:J208"/>
    <mergeCell ref="K208:T208"/>
    <mergeCell ref="C208:D208"/>
    <mergeCell ref="J198:L198"/>
    <mergeCell ref="H201:I201"/>
    <mergeCell ref="C207:D207"/>
    <mergeCell ref="E207:F207"/>
    <mergeCell ref="E201:F201"/>
    <mergeCell ref="K205:T206"/>
    <mergeCell ref="M198:T204"/>
    <mergeCell ref="C198:E198"/>
    <mergeCell ref="C205:F205"/>
    <mergeCell ref="G212:J212"/>
    <mergeCell ref="G217:J217"/>
    <mergeCell ref="C216:D216"/>
    <mergeCell ref="C215:D215"/>
    <mergeCell ref="B257:C257"/>
    <mergeCell ref="G250:H250"/>
    <mergeCell ref="I251:J251"/>
    <mergeCell ref="B253:C253"/>
    <mergeCell ref="F252:I253"/>
    <mergeCell ref="G251:H251"/>
    <mergeCell ref="J252:T253"/>
    <mergeCell ref="B252:E252"/>
    <mergeCell ref="F254:I254"/>
    <mergeCell ref="L251:T251"/>
    <mergeCell ref="B256:C256"/>
    <mergeCell ref="D255:E255"/>
    <mergeCell ref="F255:I255"/>
    <mergeCell ref="J255:T255"/>
    <mergeCell ref="L150:T161"/>
    <mergeCell ref="B164:K164"/>
    <mergeCell ref="K147:R147"/>
    <mergeCell ref="B147:C147"/>
    <mergeCell ref="D147:J147"/>
    <mergeCell ref="B148:T148"/>
    <mergeCell ref="B149:T149"/>
    <mergeCell ref="E153:F153"/>
    <mergeCell ref="B159:D159"/>
    <mergeCell ref="B158:D158"/>
    <mergeCell ref="E160:F160"/>
    <mergeCell ref="B157:D157"/>
    <mergeCell ref="B152:D152"/>
    <mergeCell ref="E152:F152"/>
    <mergeCell ref="B151:K151"/>
    <mergeCell ref="E157:F159"/>
    <mergeCell ref="K157:K159"/>
    <mergeCell ref="E154:F154"/>
    <mergeCell ref="B153:D153"/>
    <mergeCell ref="B162:T162"/>
    <mergeCell ref="B155:D155"/>
    <mergeCell ref="B156:D156"/>
    <mergeCell ref="E156:F156"/>
    <mergeCell ref="E155:F155"/>
    <mergeCell ref="G216:J216"/>
    <mergeCell ref="F198:G198"/>
    <mergeCell ref="K214:T214"/>
    <mergeCell ref="G205:J206"/>
    <mergeCell ref="C201:D201"/>
    <mergeCell ref="C204:L204"/>
    <mergeCell ref="C202:D202"/>
    <mergeCell ref="G211:J211"/>
    <mergeCell ref="K212:T212"/>
    <mergeCell ref="E214:F214"/>
    <mergeCell ref="G214:J214"/>
    <mergeCell ref="E212:F212"/>
    <mergeCell ref="C212:D212"/>
    <mergeCell ref="C213:D213"/>
    <mergeCell ref="E208:F208"/>
    <mergeCell ref="H202:L202"/>
    <mergeCell ref="K213:T213"/>
    <mergeCell ref="E213:F213"/>
    <mergeCell ref="G213:J213"/>
    <mergeCell ref="K211:T211"/>
    <mergeCell ref="E206:F206"/>
    <mergeCell ref="C219:D219"/>
    <mergeCell ref="G219:J219"/>
    <mergeCell ref="K219:T219"/>
    <mergeCell ref="C220:D220"/>
    <mergeCell ref="E220:F220"/>
    <mergeCell ref="D256:E256"/>
    <mergeCell ref="F256:I256"/>
    <mergeCell ref="J256:T256"/>
    <mergeCell ref="C221:D221"/>
    <mergeCell ref="C222:D222"/>
    <mergeCell ref="E222:F222"/>
    <mergeCell ref="G222:J222"/>
    <mergeCell ref="E224:F224"/>
    <mergeCell ref="E221:F221"/>
    <mergeCell ref="B242:K242"/>
    <mergeCell ref="C236:T236"/>
    <mergeCell ref="B240:T240"/>
    <mergeCell ref="G239:I239"/>
    <mergeCell ref="I243:K243"/>
    <mergeCell ref="B246:C246"/>
    <mergeCell ref="C239:D239"/>
    <mergeCell ref="B241:T241"/>
    <mergeCell ref="H232:I232"/>
    <mergeCell ref="G247:K247"/>
    <mergeCell ref="B146:C146"/>
    <mergeCell ref="D146:J146"/>
    <mergeCell ref="K146:R146"/>
    <mergeCell ref="B166:D166"/>
    <mergeCell ref="E166:F166"/>
    <mergeCell ref="K144:R144"/>
    <mergeCell ref="B160:D160"/>
    <mergeCell ref="K145:R145"/>
    <mergeCell ref="B301:F342"/>
    <mergeCell ref="G329:R330"/>
    <mergeCell ref="K222:T222"/>
    <mergeCell ref="C224:D224"/>
    <mergeCell ref="G224:J224"/>
    <mergeCell ref="K224:T224"/>
    <mergeCell ref="G220:J220"/>
    <mergeCell ref="D193:E193"/>
    <mergeCell ref="F193:I193"/>
    <mergeCell ref="C214:D214"/>
    <mergeCell ref="C210:D210"/>
    <mergeCell ref="G221:J221"/>
    <mergeCell ref="K221:T221"/>
    <mergeCell ref="C218:D218"/>
    <mergeCell ref="E218:F218"/>
    <mergeCell ref="K218:T218"/>
  </mergeCells>
  <phoneticPr fontId="30"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81"/>
  <sheetViews>
    <sheetView zoomScale="70" zoomScaleNormal="70" workbookViewId="0">
      <selection activeCell="H12" sqref="H12:I12"/>
    </sheetView>
  </sheetViews>
  <sheetFormatPr baseColWidth="10" defaultColWidth="10.85546875" defaultRowHeight="12.75" x14ac:dyDescent="0.2"/>
  <cols>
    <col min="1" max="1" width="4.5703125" style="53" customWidth="1"/>
    <col min="2" max="2" width="20.28515625" style="52" customWidth="1"/>
    <col min="3" max="3" width="10" style="53" customWidth="1"/>
    <col min="4" max="4" width="11.28515625" style="53" customWidth="1"/>
    <col min="5" max="5" width="11.42578125" style="53" customWidth="1"/>
    <col min="6" max="6" width="11.7109375" style="53" customWidth="1"/>
    <col min="7" max="7" width="15.42578125" style="53" customWidth="1"/>
    <col min="8" max="8" width="10.7109375" style="53" customWidth="1"/>
    <col min="9" max="10" width="19.42578125" style="53" customWidth="1"/>
    <col min="11" max="11" width="17.140625" style="53" customWidth="1"/>
    <col min="12" max="16" width="10.85546875" style="53"/>
    <col min="17" max="17" width="15" style="53" customWidth="1"/>
    <col min="18" max="18" width="10.5703125" style="53" customWidth="1"/>
    <col min="19" max="19" width="17" style="53" customWidth="1"/>
    <col min="20" max="16384" width="10.85546875" style="53"/>
  </cols>
  <sheetData>
    <row r="1" spans="2:19" ht="15" thickBot="1" x14ac:dyDescent="0.25">
      <c r="K1" s="6"/>
      <c r="L1" s="6"/>
      <c r="M1" s="6"/>
      <c r="N1" s="6"/>
      <c r="O1" s="6"/>
      <c r="P1" s="6"/>
      <c r="Q1" s="6"/>
      <c r="R1" s="6"/>
      <c r="S1" s="209"/>
    </row>
    <row r="2" spans="2:19" ht="14.25" customHeight="1" x14ac:dyDescent="0.2">
      <c r="B2" s="720" t="s">
        <v>386</v>
      </c>
      <c r="C2" s="721"/>
      <c r="D2" s="721"/>
      <c r="E2" s="721"/>
      <c r="F2" s="721"/>
      <c r="G2" s="721"/>
      <c r="H2" s="721"/>
      <c r="I2" s="722"/>
      <c r="J2" s="212"/>
      <c r="K2" s="712"/>
      <c r="L2" s="714" t="s">
        <v>385</v>
      </c>
      <c r="M2" s="715"/>
      <c r="N2" s="715"/>
      <c r="O2" s="715"/>
      <c r="P2" s="715"/>
      <c r="Q2" s="715"/>
      <c r="R2" s="703"/>
      <c r="S2" s="703"/>
    </row>
    <row r="3" spans="2:19" ht="34.5" customHeight="1" x14ac:dyDescent="0.2">
      <c r="B3" s="723"/>
      <c r="C3" s="724"/>
      <c r="D3" s="724"/>
      <c r="E3" s="724"/>
      <c r="F3" s="724"/>
      <c r="G3" s="724"/>
      <c r="H3" s="724"/>
      <c r="I3" s="725"/>
      <c r="J3" s="212"/>
      <c r="K3" s="713"/>
      <c r="L3" s="716" t="s">
        <v>386</v>
      </c>
      <c r="M3" s="717"/>
      <c r="N3" s="717"/>
      <c r="O3" s="717"/>
      <c r="P3" s="717"/>
      <c r="Q3" s="717"/>
      <c r="R3" s="704"/>
      <c r="S3" s="704"/>
    </row>
    <row r="4" spans="2:19" ht="27.75" customHeight="1" x14ac:dyDescent="0.2">
      <c r="B4" s="726" t="s">
        <v>387</v>
      </c>
      <c r="C4" s="727"/>
      <c r="D4" s="727"/>
      <c r="E4" s="727"/>
      <c r="F4" s="728"/>
      <c r="G4" s="194" t="s">
        <v>744</v>
      </c>
      <c r="H4" s="195" t="s">
        <v>2</v>
      </c>
      <c r="I4" s="196" t="s">
        <v>0</v>
      </c>
      <c r="J4" s="213"/>
      <c r="K4" s="713"/>
      <c r="L4" s="716" t="s">
        <v>387</v>
      </c>
      <c r="M4" s="717"/>
      <c r="N4" s="717"/>
      <c r="O4" s="717"/>
      <c r="P4" s="717"/>
      <c r="Q4" s="717"/>
      <c r="R4" s="704"/>
      <c r="S4" s="704"/>
    </row>
    <row r="5" spans="2:19" ht="27.75" customHeight="1" x14ac:dyDescent="0.25">
      <c r="B5" s="729"/>
      <c r="C5" s="730"/>
      <c r="D5" s="730"/>
      <c r="E5" s="730"/>
      <c r="F5" s="731"/>
      <c r="G5" s="197" t="s">
        <v>786</v>
      </c>
      <c r="H5" s="198">
        <v>3</v>
      </c>
      <c r="I5" s="199" t="s">
        <v>393</v>
      </c>
      <c r="J5" s="214"/>
      <c r="K5" s="713"/>
      <c r="L5" s="716" t="s">
        <v>1117</v>
      </c>
      <c r="M5" s="717"/>
      <c r="N5" s="717"/>
      <c r="O5" s="717"/>
      <c r="P5" s="717"/>
      <c r="Q5" s="717"/>
      <c r="R5" s="704"/>
      <c r="S5" s="704"/>
    </row>
    <row r="6" spans="2:19" ht="33.75" customHeight="1" x14ac:dyDescent="0.2">
      <c r="B6" s="732" t="s">
        <v>395</v>
      </c>
      <c r="C6" s="733"/>
      <c r="D6" s="733"/>
      <c r="E6" s="733"/>
      <c r="F6" s="733"/>
      <c r="G6" s="733"/>
      <c r="H6" s="734"/>
      <c r="I6" s="735"/>
      <c r="J6" s="213"/>
      <c r="K6" s="706" t="s">
        <v>388</v>
      </c>
      <c r="L6" s="707"/>
      <c r="M6" s="697" t="s">
        <v>109</v>
      </c>
      <c r="N6" s="698"/>
      <c r="O6" s="697" t="s">
        <v>110</v>
      </c>
      <c r="P6" s="698"/>
      <c r="Q6" s="710" t="s">
        <v>389</v>
      </c>
      <c r="R6" s="701" t="s">
        <v>2</v>
      </c>
      <c r="S6" s="705" t="s">
        <v>0</v>
      </c>
    </row>
    <row r="7" spans="2:19" ht="15" customHeight="1" x14ac:dyDescent="0.2">
      <c r="B7" s="736" t="s">
        <v>397</v>
      </c>
      <c r="C7" s="737"/>
      <c r="D7" s="740">
        <v>1</v>
      </c>
      <c r="E7" s="740">
        <v>2</v>
      </c>
      <c r="F7" s="740">
        <v>3</v>
      </c>
      <c r="G7" s="747" t="s">
        <v>398</v>
      </c>
      <c r="H7" s="749" t="s">
        <v>99</v>
      </c>
      <c r="I7" s="735"/>
      <c r="J7" s="213"/>
      <c r="K7" s="708"/>
      <c r="L7" s="709"/>
      <c r="M7" s="699"/>
      <c r="N7" s="700"/>
      <c r="O7" s="699"/>
      <c r="P7" s="700"/>
      <c r="Q7" s="711"/>
      <c r="R7" s="702"/>
      <c r="S7" s="705"/>
    </row>
    <row r="8" spans="2:19" ht="15.75" customHeight="1" thickBot="1" x14ac:dyDescent="0.25">
      <c r="B8" s="738"/>
      <c r="C8" s="739"/>
      <c r="D8" s="741"/>
      <c r="E8" s="741"/>
      <c r="F8" s="741"/>
      <c r="G8" s="748"/>
      <c r="H8" s="750"/>
      <c r="I8" s="751"/>
      <c r="J8" s="213"/>
      <c r="K8" s="676" t="s">
        <v>390</v>
      </c>
      <c r="L8" s="677"/>
      <c r="M8" s="679" t="s">
        <v>391</v>
      </c>
      <c r="N8" s="679"/>
      <c r="O8" s="718" t="s">
        <v>392</v>
      </c>
      <c r="P8" s="719"/>
      <c r="Q8" s="140">
        <v>42309</v>
      </c>
      <c r="R8" s="141">
        <v>2</v>
      </c>
      <c r="S8" s="232" t="s">
        <v>394</v>
      </c>
    </row>
    <row r="9" spans="2:19" ht="15.75" customHeight="1" thickBot="1" x14ac:dyDescent="0.3">
      <c r="B9" s="200">
        <v>3</v>
      </c>
      <c r="C9" s="201">
        <v>500</v>
      </c>
      <c r="D9" s="201">
        <v>3</v>
      </c>
      <c r="E9" s="201">
        <v>50</v>
      </c>
      <c r="F9" s="201"/>
      <c r="G9" s="201"/>
      <c r="H9" s="752"/>
      <c r="I9" s="753"/>
      <c r="J9" s="215"/>
      <c r="K9" s="695" t="s">
        <v>396</v>
      </c>
      <c r="L9" s="696"/>
      <c r="M9" s="696"/>
      <c r="N9" s="696"/>
      <c r="O9" s="696"/>
      <c r="P9" s="696"/>
      <c r="Q9" s="696"/>
      <c r="R9" s="696"/>
      <c r="S9" s="690"/>
    </row>
    <row r="10" spans="2:19" ht="20.25" customHeight="1" x14ac:dyDescent="0.2">
      <c r="B10" s="742" t="s">
        <v>399</v>
      </c>
      <c r="C10" s="202">
        <v>1</v>
      </c>
      <c r="D10" s="54">
        <v>227</v>
      </c>
      <c r="E10" s="54">
        <v>163</v>
      </c>
      <c r="F10" s="54">
        <v>11</v>
      </c>
      <c r="G10" s="203">
        <f t="shared" ref="G10:G40" si="0">+D10+E10+F10</f>
        <v>401</v>
      </c>
      <c r="H10" s="745"/>
      <c r="I10" s="746"/>
      <c r="J10" s="229"/>
      <c r="K10" s="674" t="s">
        <v>397</v>
      </c>
      <c r="L10" s="675"/>
      <c r="M10" s="678">
        <v>1</v>
      </c>
      <c r="N10" s="678">
        <v>2</v>
      </c>
      <c r="O10" s="680">
        <v>3</v>
      </c>
      <c r="P10" s="680">
        <v>4</v>
      </c>
      <c r="Q10" s="678" t="s">
        <v>398</v>
      </c>
      <c r="R10" s="687" t="s">
        <v>99</v>
      </c>
      <c r="S10" s="688"/>
    </row>
    <row r="11" spans="2:19" ht="16.5" customHeight="1" thickBot="1" x14ac:dyDescent="0.25">
      <c r="B11" s="743"/>
      <c r="C11" s="204" t="s">
        <v>403</v>
      </c>
      <c r="D11" s="56">
        <f>+D10*0.4</f>
        <v>90.800000000000011</v>
      </c>
      <c r="E11" s="56">
        <f>+E10*0.4</f>
        <v>65.2</v>
      </c>
      <c r="F11" s="56">
        <v>4</v>
      </c>
      <c r="G11" s="56">
        <f t="shared" si="0"/>
        <v>160</v>
      </c>
      <c r="H11" s="667"/>
      <c r="I11" s="668"/>
      <c r="J11" s="229"/>
      <c r="K11" s="676"/>
      <c r="L11" s="677"/>
      <c r="M11" s="679"/>
      <c r="N11" s="679"/>
      <c r="O11" s="681"/>
      <c r="P11" s="681"/>
      <c r="Q11" s="679"/>
      <c r="R11" s="689"/>
      <c r="S11" s="690"/>
    </row>
    <row r="12" spans="2:19" ht="25.5" customHeight="1" thickBot="1" x14ac:dyDescent="0.25">
      <c r="B12" s="744"/>
      <c r="C12" s="205">
        <v>0.6</v>
      </c>
      <c r="D12" s="57">
        <f>+D10*0.6</f>
        <v>136.19999999999999</v>
      </c>
      <c r="E12" s="57">
        <f>+E10*0.6</f>
        <v>97.8</v>
      </c>
      <c r="F12" s="57">
        <v>7</v>
      </c>
      <c r="G12" s="57">
        <f t="shared" si="0"/>
        <v>241</v>
      </c>
      <c r="H12" s="669"/>
      <c r="I12" s="670"/>
      <c r="J12" s="229"/>
      <c r="K12" s="693" t="s">
        <v>399</v>
      </c>
      <c r="L12" s="142">
        <v>1</v>
      </c>
      <c r="M12" s="55">
        <v>227</v>
      </c>
      <c r="N12" s="55">
        <v>163</v>
      </c>
      <c r="O12" s="55">
        <v>11</v>
      </c>
      <c r="P12" s="55">
        <v>0</v>
      </c>
      <c r="Q12" s="143">
        <f t="shared" ref="Q12:Q56" si="1">SUM(M12:P12)</f>
        <v>401</v>
      </c>
      <c r="R12" s="691"/>
      <c r="S12" s="692"/>
    </row>
    <row r="13" spans="2:19" x14ac:dyDescent="0.2">
      <c r="B13" s="742" t="s">
        <v>400</v>
      </c>
      <c r="C13" s="202" t="s">
        <v>398</v>
      </c>
      <c r="D13" s="54">
        <v>227</v>
      </c>
      <c r="E13" s="54">
        <v>163</v>
      </c>
      <c r="F13" s="54">
        <v>11</v>
      </c>
      <c r="G13" s="206">
        <f t="shared" si="0"/>
        <v>401</v>
      </c>
      <c r="H13" s="745"/>
      <c r="I13" s="746"/>
      <c r="J13" s="229"/>
      <c r="K13" s="694"/>
      <c r="L13" s="144">
        <v>0.4</v>
      </c>
      <c r="M13" s="56">
        <f>M12*0.4</f>
        <v>90.800000000000011</v>
      </c>
      <c r="N13" s="56">
        <f>N12*0.4</f>
        <v>65.2</v>
      </c>
      <c r="O13" s="56">
        <v>5</v>
      </c>
      <c r="P13" s="56">
        <f>P12*0.4</f>
        <v>0</v>
      </c>
      <c r="Q13" s="145">
        <f t="shared" si="1"/>
        <v>161</v>
      </c>
      <c r="R13" s="667"/>
      <c r="S13" s="668"/>
    </row>
    <row r="14" spans="2:19" x14ac:dyDescent="0.2">
      <c r="B14" s="743"/>
      <c r="C14" s="204" t="s">
        <v>403</v>
      </c>
      <c r="D14" s="56">
        <v>90</v>
      </c>
      <c r="E14" s="56">
        <v>65</v>
      </c>
      <c r="F14" s="56">
        <v>4</v>
      </c>
      <c r="G14" s="56">
        <f t="shared" si="0"/>
        <v>159</v>
      </c>
      <c r="H14" s="667"/>
      <c r="I14" s="668"/>
      <c r="J14" s="229"/>
      <c r="K14" s="694"/>
      <c r="L14" s="146">
        <v>0.6</v>
      </c>
      <c r="M14" s="56">
        <f>M12</f>
        <v>227</v>
      </c>
      <c r="N14" s="56">
        <f>N12*0.6</f>
        <v>97.8</v>
      </c>
      <c r="O14" s="56">
        <v>6</v>
      </c>
      <c r="P14" s="56">
        <f>P12*0.6</f>
        <v>0</v>
      </c>
      <c r="Q14" s="145">
        <f t="shared" si="1"/>
        <v>330.8</v>
      </c>
      <c r="R14" s="667"/>
      <c r="S14" s="668"/>
    </row>
    <row r="15" spans="2:19" ht="12.75" customHeight="1" thickBot="1" x14ac:dyDescent="0.25">
      <c r="B15" s="744"/>
      <c r="C15" s="205">
        <v>0.6</v>
      </c>
      <c r="D15" s="58">
        <v>136</v>
      </c>
      <c r="E15" s="58">
        <v>97</v>
      </c>
      <c r="F15" s="58">
        <v>7</v>
      </c>
      <c r="G15" s="58">
        <f t="shared" si="0"/>
        <v>240</v>
      </c>
      <c r="H15" s="669"/>
      <c r="I15" s="670"/>
      <c r="J15" s="229"/>
      <c r="K15" s="671" t="s">
        <v>400</v>
      </c>
      <c r="L15" s="142" t="s">
        <v>398</v>
      </c>
      <c r="M15" s="55">
        <f>M12</f>
        <v>227</v>
      </c>
      <c r="N15" s="55">
        <f>N12</f>
        <v>163</v>
      </c>
      <c r="O15" s="55">
        <f>O12</f>
        <v>11</v>
      </c>
      <c r="P15" s="55">
        <f>P12</f>
        <v>0</v>
      </c>
      <c r="Q15" s="143">
        <f t="shared" si="1"/>
        <v>401</v>
      </c>
      <c r="R15" s="667"/>
      <c r="S15" s="668"/>
    </row>
    <row r="16" spans="2:19" ht="15" customHeight="1" x14ac:dyDescent="0.2">
      <c r="B16" s="742" t="s">
        <v>401</v>
      </c>
      <c r="C16" s="202" t="s">
        <v>398</v>
      </c>
      <c r="D16" s="54">
        <v>227</v>
      </c>
      <c r="E16" s="54">
        <v>163</v>
      </c>
      <c r="F16" s="54">
        <v>11</v>
      </c>
      <c r="G16" s="203">
        <f t="shared" si="0"/>
        <v>401</v>
      </c>
      <c r="H16" s="745"/>
      <c r="I16" s="746"/>
      <c r="J16" s="229"/>
      <c r="K16" s="672"/>
      <c r="L16" s="144">
        <v>0.4</v>
      </c>
      <c r="M16" s="56">
        <v>15</v>
      </c>
      <c r="N16" s="56">
        <v>0</v>
      </c>
      <c r="O16" s="56">
        <v>0</v>
      </c>
      <c r="P16" s="56">
        <v>0</v>
      </c>
      <c r="Q16" s="56">
        <f t="shared" si="1"/>
        <v>15</v>
      </c>
      <c r="R16" s="667"/>
      <c r="S16" s="668"/>
    </row>
    <row r="17" spans="2:19" ht="15.75" customHeight="1" x14ac:dyDescent="0.2">
      <c r="B17" s="743"/>
      <c r="C17" s="204" t="s">
        <v>403</v>
      </c>
      <c r="D17" s="56">
        <v>90</v>
      </c>
      <c r="E17" s="56">
        <v>65</v>
      </c>
      <c r="F17" s="56">
        <v>4</v>
      </c>
      <c r="G17" s="56">
        <f t="shared" si="0"/>
        <v>159</v>
      </c>
      <c r="H17" s="667"/>
      <c r="I17" s="668"/>
      <c r="J17" s="229"/>
      <c r="K17" s="673"/>
      <c r="L17" s="146">
        <v>0.6</v>
      </c>
      <c r="M17" s="56">
        <v>0</v>
      </c>
      <c r="N17" s="56">
        <v>0</v>
      </c>
      <c r="O17" s="56">
        <v>0</v>
      </c>
      <c r="P17" s="56">
        <v>0</v>
      </c>
      <c r="Q17" s="56">
        <f t="shared" si="1"/>
        <v>0</v>
      </c>
      <c r="R17" s="667"/>
      <c r="S17" s="668"/>
    </row>
    <row r="18" spans="2:19" ht="23.25" customHeight="1" thickBot="1" x14ac:dyDescent="0.25">
      <c r="B18" s="744"/>
      <c r="C18" s="205">
        <v>0.6</v>
      </c>
      <c r="D18" s="56">
        <v>136</v>
      </c>
      <c r="E18" s="56">
        <v>98</v>
      </c>
      <c r="F18" s="56">
        <v>7</v>
      </c>
      <c r="G18" s="56">
        <f t="shared" si="0"/>
        <v>241</v>
      </c>
      <c r="H18" s="667"/>
      <c r="I18" s="668"/>
      <c r="J18" s="229"/>
      <c r="K18" s="671" t="s">
        <v>402</v>
      </c>
      <c r="L18" s="142" t="s">
        <v>398</v>
      </c>
      <c r="M18" s="55">
        <f>M12</f>
        <v>227</v>
      </c>
      <c r="N18" s="55">
        <f>N12</f>
        <v>163</v>
      </c>
      <c r="O18" s="55">
        <f>O12</f>
        <v>11</v>
      </c>
      <c r="P18" s="55">
        <f>P12</f>
        <v>0</v>
      </c>
      <c r="Q18" s="143">
        <f t="shared" si="1"/>
        <v>401</v>
      </c>
      <c r="R18" s="667"/>
      <c r="S18" s="668"/>
    </row>
    <row r="19" spans="2:19" ht="13.5" customHeight="1" x14ac:dyDescent="0.2">
      <c r="B19" s="742" t="s">
        <v>404</v>
      </c>
      <c r="C19" s="202" t="s">
        <v>398</v>
      </c>
      <c r="D19" s="54">
        <v>227</v>
      </c>
      <c r="E19" s="54">
        <v>163</v>
      </c>
      <c r="F19" s="54">
        <v>11</v>
      </c>
      <c r="G19" s="206">
        <f t="shared" si="0"/>
        <v>401</v>
      </c>
      <c r="H19" s="667"/>
      <c r="I19" s="668"/>
      <c r="J19" s="229"/>
      <c r="K19" s="672"/>
      <c r="L19" s="144" t="s">
        <v>403</v>
      </c>
      <c r="M19" s="56">
        <v>91</v>
      </c>
      <c r="N19" s="56">
        <v>18</v>
      </c>
      <c r="O19" s="56">
        <v>5</v>
      </c>
      <c r="P19" s="56">
        <v>0</v>
      </c>
      <c r="Q19" s="56">
        <f t="shared" si="1"/>
        <v>114</v>
      </c>
      <c r="R19" s="667"/>
      <c r="S19" s="668"/>
    </row>
    <row r="20" spans="2:19" ht="15" customHeight="1" x14ac:dyDescent="0.2">
      <c r="B20" s="743"/>
      <c r="C20" s="204" t="s">
        <v>403</v>
      </c>
      <c r="D20" s="56">
        <v>0</v>
      </c>
      <c r="E20" s="56">
        <v>0</v>
      </c>
      <c r="F20" s="56">
        <v>0</v>
      </c>
      <c r="G20" s="56">
        <f t="shared" si="0"/>
        <v>0</v>
      </c>
      <c r="H20" s="667"/>
      <c r="I20" s="668"/>
      <c r="J20" s="229"/>
      <c r="K20" s="673"/>
      <c r="L20" s="146">
        <v>0.6</v>
      </c>
      <c r="M20" s="56">
        <v>38</v>
      </c>
      <c r="N20" s="56">
        <v>0</v>
      </c>
      <c r="O20" s="56">
        <v>6</v>
      </c>
      <c r="P20" s="56">
        <v>0</v>
      </c>
      <c r="Q20" s="56">
        <f t="shared" si="1"/>
        <v>44</v>
      </c>
      <c r="R20" s="667"/>
      <c r="S20" s="668"/>
    </row>
    <row r="21" spans="2:19" ht="17.25" customHeight="1" thickBot="1" x14ac:dyDescent="0.25">
      <c r="B21" s="744"/>
      <c r="C21" s="205">
        <v>0.6</v>
      </c>
      <c r="D21" s="56">
        <v>1</v>
      </c>
      <c r="E21" s="56">
        <v>0</v>
      </c>
      <c r="F21" s="56">
        <v>0</v>
      </c>
      <c r="G21" s="56">
        <f t="shared" si="0"/>
        <v>1</v>
      </c>
      <c r="H21" s="667"/>
      <c r="I21" s="668"/>
      <c r="J21" s="229"/>
      <c r="K21" s="671" t="s">
        <v>404</v>
      </c>
      <c r="L21" s="142" t="s">
        <v>398</v>
      </c>
      <c r="M21" s="55">
        <f>M12</f>
        <v>227</v>
      </c>
      <c r="N21" s="55">
        <f>N12</f>
        <v>163</v>
      </c>
      <c r="O21" s="55">
        <f>O12</f>
        <v>11</v>
      </c>
      <c r="P21" s="55">
        <f>P12</f>
        <v>0</v>
      </c>
      <c r="Q21" s="143">
        <f t="shared" si="1"/>
        <v>401</v>
      </c>
      <c r="R21" s="667"/>
      <c r="S21" s="668"/>
    </row>
    <row r="22" spans="2:19" ht="15.75" customHeight="1" x14ac:dyDescent="0.2">
      <c r="B22" s="742" t="s">
        <v>791</v>
      </c>
      <c r="C22" s="202" t="s">
        <v>398</v>
      </c>
      <c r="D22" s="54">
        <v>227</v>
      </c>
      <c r="E22" s="54">
        <v>163</v>
      </c>
      <c r="F22" s="54">
        <v>11</v>
      </c>
      <c r="G22" s="203">
        <f t="shared" si="0"/>
        <v>401</v>
      </c>
      <c r="H22" s="667"/>
      <c r="I22" s="668"/>
      <c r="J22" s="229"/>
      <c r="K22" s="672"/>
      <c r="L22" s="144" t="s">
        <v>403</v>
      </c>
      <c r="M22" s="56">
        <v>0</v>
      </c>
      <c r="N22" s="56">
        <f t="shared" ref="N22:P23" si="2">N13-N19</f>
        <v>47.2</v>
      </c>
      <c r="O22" s="147">
        <f t="shared" si="2"/>
        <v>0</v>
      </c>
      <c r="P22" s="56">
        <f t="shared" si="2"/>
        <v>0</v>
      </c>
      <c r="Q22" s="56">
        <f t="shared" si="1"/>
        <v>47.2</v>
      </c>
      <c r="R22" s="667"/>
      <c r="S22" s="668"/>
    </row>
    <row r="23" spans="2:19" x14ac:dyDescent="0.2">
      <c r="B23" s="743"/>
      <c r="C23" s="204" t="s">
        <v>403</v>
      </c>
      <c r="D23" s="56">
        <v>90</v>
      </c>
      <c r="E23" s="56">
        <v>65</v>
      </c>
      <c r="F23" s="56">
        <v>4</v>
      </c>
      <c r="G23" s="56">
        <f t="shared" si="0"/>
        <v>159</v>
      </c>
      <c r="H23" s="667"/>
      <c r="I23" s="668"/>
      <c r="J23" s="229"/>
      <c r="K23" s="673"/>
      <c r="L23" s="146">
        <v>0.6</v>
      </c>
      <c r="M23" s="56">
        <f>M41</f>
        <v>98</v>
      </c>
      <c r="N23" s="56">
        <f t="shared" si="2"/>
        <v>97.8</v>
      </c>
      <c r="O23" s="56">
        <f t="shared" si="2"/>
        <v>0</v>
      </c>
      <c r="P23" s="56">
        <f t="shared" si="2"/>
        <v>0</v>
      </c>
      <c r="Q23" s="56">
        <f t="shared" si="1"/>
        <v>195.8</v>
      </c>
      <c r="R23" s="667"/>
      <c r="S23" s="668"/>
    </row>
    <row r="24" spans="2:19" ht="15" customHeight="1" thickBot="1" x14ac:dyDescent="0.25">
      <c r="B24" s="744"/>
      <c r="C24" s="205">
        <v>0.6</v>
      </c>
      <c r="D24" s="56">
        <v>134</v>
      </c>
      <c r="E24" s="56">
        <v>97</v>
      </c>
      <c r="F24" s="56">
        <v>7</v>
      </c>
      <c r="G24" s="56">
        <f t="shared" si="0"/>
        <v>238</v>
      </c>
      <c r="H24" s="667"/>
      <c r="I24" s="668"/>
      <c r="J24" s="229"/>
      <c r="K24" s="671" t="s">
        <v>405</v>
      </c>
      <c r="L24" s="142" t="s">
        <v>398</v>
      </c>
      <c r="M24" s="55">
        <f>M12+5</f>
        <v>232</v>
      </c>
      <c r="N24" s="55">
        <f>N12</f>
        <v>163</v>
      </c>
      <c r="O24" s="55">
        <f>O12</f>
        <v>11</v>
      </c>
      <c r="P24" s="55">
        <f>P12</f>
        <v>0</v>
      </c>
      <c r="Q24" s="143">
        <f t="shared" si="1"/>
        <v>406</v>
      </c>
      <c r="R24" s="667"/>
      <c r="S24" s="668"/>
    </row>
    <row r="25" spans="2:19" ht="15" customHeight="1" x14ac:dyDescent="0.2">
      <c r="B25" s="742" t="s">
        <v>406</v>
      </c>
      <c r="C25" s="202" t="s">
        <v>398</v>
      </c>
      <c r="D25" s="54">
        <v>227</v>
      </c>
      <c r="E25" s="54">
        <v>163</v>
      </c>
      <c r="F25" s="54">
        <v>11</v>
      </c>
      <c r="G25" s="203">
        <f t="shared" si="0"/>
        <v>401</v>
      </c>
      <c r="H25" s="667"/>
      <c r="I25" s="668"/>
      <c r="J25" s="229"/>
      <c r="K25" s="672"/>
      <c r="L25" s="144" t="s">
        <v>403</v>
      </c>
      <c r="M25" s="56">
        <v>91</v>
      </c>
      <c r="N25" s="56">
        <v>18</v>
      </c>
      <c r="O25" s="56">
        <v>5</v>
      </c>
      <c r="P25" s="56">
        <v>0</v>
      </c>
      <c r="Q25" s="56">
        <f t="shared" si="1"/>
        <v>114</v>
      </c>
      <c r="R25" s="667"/>
      <c r="S25" s="668"/>
    </row>
    <row r="26" spans="2:19" x14ac:dyDescent="0.2">
      <c r="B26" s="743"/>
      <c r="C26" s="204" t="s">
        <v>403</v>
      </c>
      <c r="D26" s="56">
        <v>1</v>
      </c>
      <c r="E26" s="56">
        <v>0</v>
      </c>
      <c r="F26" s="56">
        <v>0</v>
      </c>
      <c r="G26" s="56">
        <f t="shared" si="0"/>
        <v>1</v>
      </c>
      <c r="H26" s="667"/>
      <c r="I26" s="668"/>
      <c r="J26" s="229"/>
      <c r="K26" s="673"/>
      <c r="L26" s="146">
        <v>0.6</v>
      </c>
      <c r="M26" s="56">
        <v>43</v>
      </c>
      <c r="N26" s="56">
        <v>4</v>
      </c>
      <c r="O26" s="56">
        <v>6</v>
      </c>
      <c r="P26" s="56">
        <v>0</v>
      </c>
      <c r="Q26" s="56">
        <f t="shared" si="1"/>
        <v>53</v>
      </c>
      <c r="R26" s="667"/>
      <c r="S26" s="668"/>
    </row>
    <row r="27" spans="2:19" ht="18" customHeight="1" thickBot="1" x14ac:dyDescent="0.25">
      <c r="B27" s="744"/>
      <c r="C27" s="205">
        <v>0.6</v>
      </c>
      <c r="D27" s="56">
        <v>1</v>
      </c>
      <c r="E27" s="56">
        <v>1</v>
      </c>
      <c r="F27" s="56">
        <v>0</v>
      </c>
      <c r="G27" s="56">
        <f t="shared" si="0"/>
        <v>2</v>
      </c>
      <c r="H27" s="667"/>
      <c r="I27" s="668"/>
      <c r="J27" s="229"/>
      <c r="K27" s="671" t="s">
        <v>407</v>
      </c>
      <c r="L27" s="142" t="s">
        <v>398</v>
      </c>
      <c r="M27" s="55">
        <f>M21</f>
        <v>227</v>
      </c>
      <c r="N27" s="55">
        <f>N21+4</f>
        <v>167</v>
      </c>
      <c r="O27" s="55">
        <f>O21</f>
        <v>11</v>
      </c>
      <c r="P27" s="55">
        <f>P21</f>
        <v>0</v>
      </c>
      <c r="Q27" s="143">
        <f t="shared" si="1"/>
        <v>405</v>
      </c>
      <c r="R27" s="667"/>
      <c r="S27" s="668"/>
    </row>
    <row r="28" spans="2:19" ht="15" customHeight="1" x14ac:dyDescent="0.2">
      <c r="B28" s="742" t="s">
        <v>792</v>
      </c>
      <c r="C28" s="202" t="s">
        <v>398</v>
      </c>
      <c r="D28" s="54">
        <v>227</v>
      </c>
      <c r="E28" s="54">
        <v>163</v>
      </c>
      <c r="F28" s="54">
        <v>11</v>
      </c>
      <c r="G28" s="203">
        <f t="shared" si="0"/>
        <v>401</v>
      </c>
      <c r="H28" s="667"/>
      <c r="I28" s="668"/>
      <c r="J28" s="229"/>
      <c r="K28" s="672"/>
      <c r="L28" s="144" t="s">
        <v>403</v>
      </c>
      <c r="M28" s="56">
        <v>91</v>
      </c>
      <c r="N28" s="56">
        <v>18</v>
      </c>
      <c r="O28" s="56">
        <v>5</v>
      </c>
      <c r="P28" s="56">
        <v>0</v>
      </c>
      <c r="Q28" s="56">
        <f t="shared" si="1"/>
        <v>114</v>
      </c>
      <c r="R28" s="667"/>
      <c r="S28" s="668"/>
    </row>
    <row r="29" spans="2:19" x14ac:dyDescent="0.2">
      <c r="B29" s="743"/>
      <c r="C29" s="204" t="s">
        <v>403</v>
      </c>
      <c r="D29" s="56">
        <v>4</v>
      </c>
      <c r="E29" s="56">
        <v>2</v>
      </c>
      <c r="F29" s="56">
        <v>0</v>
      </c>
      <c r="G29" s="56">
        <f t="shared" si="0"/>
        <v>6</v>
      </c>
      <c r="H29" s="667" t="s">
        <v>409</v>
      </c>
      <c r="I29" s="668"/>
      <c r="J29" s="229"/>
      <c r="K29" s="673"/>
      <c r="L29" s="146">
        <v>0.6</v>
      </c>
      <c r="M29" s="56">
        <v>43</v>
      </c>
      <c r="N29" s="56">
        <v>4</v>
      </c>
      <c r="O29" s="56">
        <v>6</v>
      </c>
      <c r="P29" s="56">
        <v>0</v>
      </c>
      <c r="Q29" s="56">
        <f t="shared" si="1"/>
        <v>53</v>
      </c>
      <c r="R29" s="667"/>
      <c r="S29" s="668"/>
    </row>
    <row r="30" spans="2:19" ht="15" customHeight="1" thickBot="1" x14ac:dyDescent="0.25">
      <c r="B30" s="744"/>
      <c r="C30" s="205" t="s">
        <v>787</v>
      </c>
      <c r="D30" s="57">
        <v>5</v>
      </c>
      <c r="E30" s="57">
        <v>4</v>
      </c>
      <c r="F30" s="57">
        <v>0</v>
      </c>
      <c r="G30" s="57">
        <f t="shared" si="0"/>
        <v>9</v>
      </c>
      <c r="H30" s="669"/>
      <c r="I30" s="670"/>
      <c r="J30" s="229"/>
      <c r="K30" s="671" t="s">
        <v>408</v>
      </c>
      <c r="L30" s="142" t="s">
        <v>398</v>
      </c>
      <c r="M30" s="55">
        <f>M24</f>
        <v>232</v>
      </c>
      <c r="N30" s="55">
        <f>N24</f>
        <v>163</v>
      </c>
      <c r="O30" s="55">
        <f>O24</f>
        <v>11</v>
      </c>
      <c r="P30" s="55">
        <f>P24</f>
        <v>0</v>
      </c>
      <c r="Q30" s="143">
        <f t="shared" si="1"/>
        <v>406</v>
      </c>
      <c r="R30" s="667"/>
      <c r="S30" s="668"/>
    </row>
    <row r="31" spans="2:19" ht="15" customHeight="1" x14ac:dyDescent="0.2">
      <c r="B31" s="742" t="s">
        <v>410</v>
      </c>
      <c r="C31" s="202" t="s">
        <v>398</v>
      </c>
      <c r="D31" s="54">
        <v>227</v>
      </c>
      <c r="E31" s="54">
        <v>163</v>
      </c>
      <c r="F31" s="54">
        <v>11</v>
      </c>
      <c r="G31" s="203">
        <f t="shared" si="0"/>
        <v>401</v>
      </c>
      <c r="H31" s="745"/>
      <c r="I31" s="746"/>
      <c r="J31" s="229"/>
      <c r="K31" s="672"/>
      <c r="L31" s="144" t="s">
        <v>403</v>
      </c>
      <c r="M31" s="56">
        <v>1</v>
      </c>
      <c r="N31" s="56">
        <f>N25-N28</f>
        <v>0</v>
      </c>
      <c r="O31" s="56">
        <f>O25-O28</f>
        <v>0</v>
      </c>
      <c r="P31" s="56">
        <v>0</v>
      </c>
      <c r="Q31" s="56">
        <f t="shared" si="1"/>
        <v>1</v>
      </c>
      <c r="R31" s="665"/>
      <c r="S31" s="666"/>
    </row>
    <row r="32" spans="2:19" x14ac:dyDescent="0.2">
      <c r="B32" s="743"/>
      <c r="C32" s="204" t="s">
        <v>403</v>
      </c>
      <c r="D32" s="56">
        <v>89</v>
      </c>
      <c r="E32" s="56">
        <v>64</v>
      </c>
      <c r="F32" s="56">
        <v>4</v>
      </c>
      <c r="G32" s="56">
        <f t="shared" si="0"/>
        <v>157</v>
      </c>
      <c r="H32" s="667"/>
      <c r="I32" s="668"/>
      <c r="J32" s="229"/>
      <c r="K32" s="673"/>
      <c r="L32" s="146">
        <v>0.6</v>
      </c>
      <c r="M32" s="56">
        <f>M26-M29</f>
        <v>0</v>
      </c>
      <c r="N32" s="56">
        <f>N26-N29</f>
        <v>0</v>
      </c>
      <c r="O32" s="56">
        <f>O26-O29</f>
        <v>0</v>
      </c>
      <c r="P32" s="56">
        <v>0</v>
      </c>
      <c r="Q32" s="56">
        <f t="shared" si="1"/>
        <v>0</v>
      </c>
      <c r="R32" s="667"/>
      <c r="S32" s="668"/>
    </row>
    <row r="33" spans="2:19" ht="15.75" customHeight="1" thickBot="1" x14ac:dyDescent="0.25">
      <c r="B33" s="744"/>
      <c r="C33" s="205">
        <v>0.6</v>
      </c>
      <c r="D33" s="56">
        <v>134</v>
      </c>
      <c r="E33" s="56">
        <v>95</v>
      </c>
      <c r="F33" s="56">
        <v>7</v>
      </c>
      <c r="G33" s="56">
        <f t="shared" si="0"/>
        <v>236</v>
      </c>
      <c r="H33" s="667"/>
      <c r="I33" s="668"/>
      <c r="J33" s="229"/>
      <c r="K33" s="671" t="s">
        <v>411</v>
      </c>
      <c r="L33" s="142" t="s">
        <v>398</v>
      </c>
      <c r="M33" s="55">
        <f>M12</f>
        <v>227</v>
      </c>
      <c r="N33" s="55">
        <f>N12</f>
        <v>163</v>
      </c>
      <c r="O33" s="55">
        <f>O12</f>
        <v>11</v>
      </c>
      <c r="P33" s="55">
        <f>P12</f>
        <v>0</v>
      </c>
      <c r="Q33" s="143">
        <f t="shared" si="1"/>
        <v>401</v>
      </c>
      <c r="R33" s="683"/>
      <c r="S33" s="684"/>
    </row>
    <row r="34" spans="2:19" ht="15" customHeight="1" x14ac:dyDescent="0.2">
      <c r="B34" s="742" t="s">
        <v>793</v>
      </c>
      <c r="C34" s="202" t="s">
        <v>398</v>
      </c>
      <c r="D34" s="54">
        <v>227</v>
      </c>
      <c r="E34" s="54">
        <v>163</v>
      </c>
      <c r="F34" s="54">
        <v>11</v>
      </c>
      <c r="G34" s="203">
        <f t="shared" si="0"/>
        <v>401</v>
      </c>
      <c r="H34" s="667"/>
      <c r="I34" s="668"/>
      <c r="J34" s="229"/>
      <c r="K34" s="672"/>
      <c r="L34" s="144" t="s">
        <v>403</v>
      </c>
      <c r="M34" s="56">
        <v>1</v>
      </c>
      <c r="N34" s="56">
        <v>0</v>
      </c>
      <c r="O34" s="56">
        <f>O19-O28</f>
        <v>0</v>
      </c>
      <c r="P34" s="56">
        <v>0</v>
      </c>
      <c r="Q34" s="56">
        <f t="shared" si="1"/>
        <v>1</v>
      </c>
      <c r="R34" s="667"/>
      <c r="S34" s="668"/>
    </row>
    <row r="35" spans="2:19" x14ac:dyDescent="0.2">
      <c r="B35" s="743"/>
      <c r="C35" s="204" t="s">
        <v>403</v>
      </c>
      <c r="D35" s="56">
        <v>88</v>
      </c>
      <c r="E35" s="56">
        <v>63</v>
      </c>
      <c r="F35" s="56">
        <v>4</v>
      </c>
      <c r="G35" s="56">
        <f t="shared" si="0"/>
        <v>155</v>
      </c>
      <c r="H35" s="667"/>
      <c r="I35" s="668"/>
      <c r="J35" s="229"/>
      <c r="K35" s="673"/>
      <c r="L35" s="146">
        <v>0.6</v>
      </c>
      <c r="M35" s="56">
        <v>0</v>
      </c>
      <c r="N35" s="56">
        <v>0</v>
      </c>
      <c r="O35" s="56">
        <f>O20-O29</f>
        <v>0</v>
      </c>
      <c r="P35" s="56">
        <v>0</v>
      </c>
      <c r="Q35" s="56">
        <f t="shared" si="1"/>
        <v>0</v>
      </c>
      <c r="R35" s="667"/>
      <c r="S35" s="668"/>
    </row>
    <row r="36" spans="2:19" ht="17.25" customHeight="1" thickBot="1" x14ac:dyDescent="0.25">
      <c r="B36" s="744"/>
      <c r="C36" s="205">
        <v>0.6</v>
      </c>
      <c r="D36" s="56">
        <v>133</v>
      </c>
      <c r="E36" s="56">
        <v>94</v>
      </c>
      <c r="F36" s="56">
        <v>6</v>
      </c>
      <c r="G36" s="56">
        <f t="shared" si="0"/>
        <v>233</v>
      </c>
      <c r="H36" s="667"/>
      <c r="I36" s="668"/>
      <c r="J36" s="229"/>
      <c r="K36" s="671" t="s">
        <v>412</v>
      </c>
      <c r="L36" s="142" t="s">
        <v>398</v>
      </c>
      <c r="M36" s="55">
        <f>M37+M38</f>
        <v>217</v>
      </c>
      <c r="N36" s="55">
        <f>N37+N38</f>
        <v>131</v>
      </c>
      <c r="O36" s="55">
        <f>O37+O38</f>
        <v>4</v>
      </c>
      <c r="P36" s="55">
        <v>0</v>
      </c>
      <c r="Q36" s="143">
        <f t="shared" si="1"/>
        <v>352</v>
      </c>
      <c r="R36" s="665" t="s">
        <v>430</v>
      </c>
      <c r="S36" s="666"/>
    </row>
    <row r="37" spans="2:19" ht="13.5" customHeight="1" x14ac:dyDescent="0.2">
      <c r="B37" s="742" t="s">
        <v>413</v>
      </c>
      <c r="C37" s="202" t="s">
        <v>398</v>
      </c>
      <c r="D37" s="54">
        <v>227</v>
      </c>
      <c r="E37" s="54">
        <v>163</v>
      </c>
      <c r="F37" s="54">
        <v>11</v>
      </c>
      <c r="G37" s="203">
        <f t="shared" si="0"/>
        <v>401</v>
      </c>
      <c r="H37" s="667"/>
      <c r="I37" s="668"/>
      <c r="J37" s="229"/>
      <c r="K37" s="672"/>
      <c r="L37" s="144" t="s">
        <v>403</v>
      </c>
      <c r="M37" s="56">
        <v>87</v>
      </c>
      <c r="N37" s="56">
        <v>52</v>
      </c>
      <c r="O37" s="56">
        <v>2</v>
      </c>
      <c r="P37" s="56">
        <v>1</v>
      </c>
      <c r="Q37" s="56">
        <f t="shared" si="1"/>
        <v>142</v>
      </c>
      <c r="R37" s="665"/>
      <c r="S37" s="666"/>
    </row>
    <row r="38" spans="2:19" x14ac:dyDescent="0.2">
      <c r="B38" s="743"/>
      <c r="C38" s="204" t="s">
        <v>403</v>
      </c>
      <c r="D38" s="56">
        <v>1</v>
      </c>
      <c r="E38" s="56">
        <v>1</v>
      </c>
      <c r="F38" s="56">
        <v>0</v>
      </c>
      <c r="G38" s="56">
        <f t="shared" si="0"/>
        <v>2</v>
      </c>
      <c r="H38" s="667"/>
      <c r="I38" s="668"/>
      <c r="J38" s="229"/>
      <c r="K38" s="673"/>
      <c r="L38" s="146">
        <v>0.6</v>
      </c>
      <c r="M38" s="56">
        <v>130</v>
      </c>
      <c r="N38" s="56">
        <v>79</v>
      </c>
      <c r="O38" s="56">
        <v>2</v>
      </c>
      <c r="P38" s="56">
        <v>2</v>
      </c>
      <c r="Q38" s="56">
        <f t="shared" si="1"/>
        <v>213</v>
      </c>
      <c r="R38" s="665"/>
      <c r="S38" s="666"/>
    </row>
    <row r="39" spans="2:19" ht="14.25" customHeight="1" thickBot="1" x14ac:dyDescent="0.25">
      <c r="B39" s="744"/>
      <c r="C39" s="205">
        <v>0.6</v>
      </c>
      <c r="D39" s="56">
        <v>1</v>
      </c>
      <c r="E39" s="56">
        <v>1</v>
      </c>
      <c r="F39" s="56">
        <v>1</v>
      </c>
      <c r="G39" s="56">
        <f t="shared" si="0"/>
        <v>3</v>
      </c>
      <c r="H39" s="667"/>
      <c r="I39" s="668"/>
      <c r="J39" s="229"/>
      <c r="K39" s="671" t="s">
        <v>414</v>
      </c>
      <c r="L39" s="142" t="s">
        <v>398</v>
      </c>
      <c r="M39" s="55">
        <f>+M40+M41</f>
        <v>162</v>
      </c>
      <c r="N39" s="55">
        <f>N40+N41</f>
        <v>67</v>
      </c>
      <c r="O39" s="55">
        <f>O40+O41</f>
        <v>2</v>
      </c>
      <c r="P39" s="55">
        <v>0</v>
      </c>
      <c r="Q39" s="143">
        <f t="shared" si="1"/>
        <v>231</v>
      </c>
      <c r="R39" s="665" t="s">
        <v>430</v>
      </c>
      <c r="S39" s="666"/>
    </row>
    <row r="40" spans="2:19" ht="13.5" customHeight="1" x14ac:dyDescent="0.2">
      <c r="B40" s="742" t="s">
        <v>794</v>
      </c>
      <c r="C40" s="202" t="s">
        <v>398</v>
      </c>
      <c r="D40" s="54">
        <v>227</v>
      </c>
      <c r="E40" s="54">
        <v>163</v>
      </c>
      <c r="F40" s="54">
        <v>11</v>
      </c>
      <c r="G40" s="203">
        <f t="shared" si="0"/>
        <v>401</v>
      </c>
      <c r="H40" s="667"/>
      <c r="I40" s="668"/>
      <c r="J40" s="229"/>
      <c r="K40" s="672"/>
      <c r="L40" s="144" t="s">
        <v>403</v>
      </c>
      <c r="M40" s="56">
        <v>64</v>
      </c>
      <c r="N40" s="56">
        <v>27</v>
      </c>
      <c r="O40" s="56">
        <v>0.8</v>
      </c>
      <c r="P40" s="56">
        <v>0</v>
      </c>
      <c r="Q40" s="56">
        <f t="shared" si="1"/>
        <v>91.8</v>
      </c>
      <c r="R40" s="665"/>
      <c r="S40" s="666"/>
    </row>
    <row r="41" spans="2:19" x14ac:dyDescent="0.2">
      <c r="B41" s="743"/>
      <c r="C41" s="204" t="s">
        <v>403</v>
      </c>
      <c r="D41" s="56">
        <v>2</v>
      </c>
      <c r="E41" s="56">
        <v>2</v>
      </c>
      <c r="F41" s="56">
        <v>0</v>
      </c>
      <c r="G41" s="56">
        <v>0</v>
      </c>
      <c r="H41" s="667" t="s">
        <v>416</v>
      </c>
      <c r="I41" s="668"/>
      <c r="J41" s="229"/>
      <c r="K41" s="673"/>
      <c r="L41" s="148">
        <v>0.6</v>
      </c>
      <c r="M41" s="56">
        <v>98</v>
      </c>
      <c r="N41" s="58">
        <v>40</v>
      </c>
      <c r="O41" s="58">
        <v>1.2</v>
      </c>
      <c r="P41" s="58">
        <v>0</v>
      </c>
      <c r="Q41" s="58">
        <f t="shared" si="1"/>
        <v>139.19999999999999</v>
      </c>
      <c r="R41" s="665"/>
      <c r="S41" s="666"/>
    </row>
    <row r="42" spans="2:19" ht="17.25" customHeight="1" thickBot="1" x14ac:dyDescent="0.25">
      <c r="B42" s="754"/>
      <c r="C42" s="207">
        <v>0.6</v>
      </c>
      <c r="D42" s="57">
        <v>4</v>
      </c>
      <c r="E42" s="57">
        <v>3</v>
      </c>
      <c r="F42" s="57">
        <v>0</v>
      </c>
      <c r="G42" s="57">
        <f>+D42+E42+F42</f>
        <v>7</v>
      </c>
      <c r="H42" s="669"/>
      <c r="I42" s="670"/>
      <c r="J42" s="229"/>
      <c r="K42" s="671" t="s">
        <v>415</v>
      </c>
      <c r="L42" s="142" t="s">
        <v>398</v>
      </c>
      <c r="M42" s="55">
        <f>+M43+M44</f>
        <v>74</v>
      </c>
      <c r="N42" s="55">
        <f>N43+N44</f>
        <v>47</v>
      </c>
      <c r="O42" s="55">
        <f>O43+O44</f>
        <v>0</v>
      </c>
      <c r="P42" s="55">
        <v>0</v>
      </c>
      <c r="Q42" s="143">
        <f t="shared" si="1"/>
        <v>121</v>
      </c>
      <c r="R42" s="665" t="s">
        <v>430</v>
      </c>
      <c r="S42" s="666"/>
    </row>
    <row r="43" spans="2:19" ht="15" customHeight="1" x14ac:dyDescent="0.2">
      <c r="B43" s="53"/>
      <c r="K43" s="672"/>
      <c r="L43" s="144" t="s">
        <v>403</v>
      </c>
      <c r="M43" s="56">
        <v>30</v>
      </c>
      <c r="N43" s="56">
        <v>19</v>
      </c>
      <c r="O43" s="56">
        <v>0</v>
      </c>
      <c r="P43" s="56">
        <v>0</v>
      </c>
      <c r="Q43" s="56">
        <f t="shared" si="1"/>
        <v>49</v>
      </c>
      <c r="R43" s="665"/>
      <c r="S43" s="666"/>
    </row>
    <row r="44" spans="2:19" ht="15.75" customHeight="1" x14ac:dyDescent="0.2">
      <c r="B44" s="53"/>
      <c r="K44" s="673"/>
      <c r="L44" s="148">
        <v>0.6</v>
      </c>
      <c r="M44" s="58">
        <v>44</v>
      </c>
      <c r="N44" s="58">
        <v>28</v>
      </c>
      <c r="O44" s="58">
        <v>0</v>
      </c>
      <c r="P44" s="58">
        <v>0</v>
      </c>
      <c r="Q44" s="58">
        <f t="shared" si="1"/>
        <v>72</v>
      </c>
      <c r="R44" s="665"/>
      <c r="S44" s="666"/>
    </row>
    <row r="45" spans="2:19" ht="27" customHeight="1" x14ac:dyDescent="0.2">
      <c r="B45" s="755" t="s">
        <v>795</v>
      </c>
      <c r="C45" s="755"/>
      <c r="D45" s="755"/>
      <c r="E45" s="755"/>
      <c r="F45" s="755"/>
      <c r="G45" s="755"/>
      <c r="H45" s="755"/>
      <c r="I45" s="755"/>
      <c r="J45" s="230"/>
      <c r="K45" s="671" t="s">
        <v>417</v>
      </c>
      <c r="L45" s="142" t="s">
        <v>398</v>
      </c>
      <c r="M45" s="55">
        <f>+M46+M47</f>
        <v>87</v>
      </c>
      <c r="N45" s="55">
        <f>N46+N47</f>
        <v>26</v>
      </c>
      <c r="O45" s="55">
        <f>O46+O47</f>
        <v>3.2</v>
      </c>
      <c r="P45" s="55">
        <v>0</v>
      </c>
      <c r="Q45" s="143">
        <f t="shared" si="1"/>
        <v>116.2</v>
      </c>
      <c r="R45" s="665" t="s">
        <v>430</v>
      </c>
      <c r="S45" s="666"/>
    </row>
    <row r="46" spans="2:19" x14ac:dyDescent="0.2">
      <c r="B46" s="53"/>
      <c r="K46" s="672"/>
      <c r="L46" s="144" t="s">
        <v>403</v>
      </c>
      <c r="M46" s="56">
        <v>35</v>
      </c>
      <c r="N46" s="56">
        <v>10</v>
      </c>
      <c r="O46" s="56">
        <v>1.2</v>
      </c>
      <c r="P46" s="56">
        <v>1</v>
      </c>
      <c r="Q46" s="56">
        <f t="shared" si="1"/>
        <v>47.2</v>
      </c>
      <c r="R46" s="665"/>
      <c r="S46" s="666"/>
    </row>
    <row r="47" spans="2:19" x14ac:dyDescent="0.2">
      <c r="B47" s="53"/>
      <c r="K47" s="673"/>
      <c r="L47" s="148">
        <v>0.6</v>
      </c>
      <c r="M47" s="58">
        <v>52</v>
      </c>
      <c r="N47" s="58">
        <v>16</v>
      </c>
      <c r="O47" s="58">
        <v>2</v>
      </c>
      <c r="P47" s="58">
        <v>2</v>
      </c>
      <c r="Q47" s="58">
        <f t="shared" si="1"/>
        <v>72</v>
      </c>
      <c r="R47" s="665"/>
      <c r="S47" s="666"/>
    </row>
    <row r="48" spans="2:19" ht="24.75" customHeight="1" x14ac:dyDescent="0.2">
      <c r="B48" s="53"/>
      <c r="K48" s="671" t="s">
        <v>713</v>
      </c>
      <c r="L48" s="142" t="s">
        <v>398</v>
      </c>
      <c r="M48" s="55">
        <f>+M49+M50</f>
        <v>225</v>
      </c>
      <c r="N48" s="55">
        <f>N49+N50</f>
        <v>100</v>
      </c>
      <c r="O48" s="55">
        <f>O49+O50</f>
        <v>12</v>
      </c>
      <c r="P48" s="55">
        <f>P12</f>
        <v>0</v>
      </c>
      <c r="Q48" s="143">
        <f t="shared" si="1"/>
        <v>337</v>
      </c>
      <c r="R48" s="665" t="s">
        <v>430</v>
      </c>
      <c r="S48" s="666"/>
    </row>
    <row r="49" spans="2:19" ht="45.75" customHeight="1" x14ac:dyDescent="0.2">
      <c r="B49" s="53"/>
      <c r="K49" s="672"/>
      <c r="L49" s="144" t="s">
        <v>403</v>
      </c>
      <c r="M49" s="56">
        <v>90</v>
      </c>
      <c r="N49" s="56">
        <v>40</v>
      </c>
      <c r="O49" s="56">
        <v>5</v>
      </c>
      <c r="P49" s="56">
        <v>0</v>
      </c>
      <c r="Q49" s="56">
        <f t="shared" si="1"/>
        <v>135</v>
      </c>
      <c r="R49" s="685"/>
      <c r="S49" s="686"/>
    </row>
    <row r="50" spans="2:19" x14ac:dyDescent="0.2">
      <c r="B50" s="53"/>
      <c r="K50" s="673"/>
      <c r="L50" s="148">
        <v>0.6</v>
      </c>
      <c r="M50" s="58">
        <v>135</v>
      </c>
      <c r="N50" s="58">
        <v>60</v>
      </c>
      <c r="O50" s="58">
        <v>7</v>
      </c>
      <c r="P50" s="58">
        <v>0</v>
      </c>
      <c r="Q50" s="58">
        <f t="shared" si="1"/>
        <v>202</v>
      </c>
      <c r="R50" s="665"/>
      <c r="S50" s="666"/>
    </row>
    <row r="51" spans="2:19" ht="27" customHeight="1" x14ac:dyDescent="0.2">
      <c r="B51" s="53"/>
      <c r="K51" s="671" t="s">
        <v>418</v>
      </c>
      <c r="L51" s="142" t="s">
        <v>398</v>
      </c>
      <c r="M51" s="55">
        <f>+M52+M53</f>
        <v>323</v>
      </c>
      <c r="N51" s="55">
        <f>N52+N53</f>
        <v>140</v>
      </c>
      <c r="O51" s="55">
        <f>O52+O53</f>
        <v>5</v>
      </c>
      <c r="P51" s="55">
        <f>P39+P42+P45</f>
        <v>0</v>
      </c>
      <c r="Q51" s="143">
        <f t="shared" si="1"/>
        <v>468</v>
      </c>
      <c r="R51" s="665" t="s">
        <v>430</v>
      </c>
      <c r="S51" s="666"/>
    </row>
    <row r="52" spans="2:19" x14ac:dyDescent="0.2">
      <c r="B52" s="53"/>
      <c r="K52" s="672"/>
      <c r="L52" s="144" t="s">
        <v>403</v>
      </c>
      <c r="M52" s="56">
        <v>129</v>
      </c>
      <c r="N52" s="56">
        <v>56</v>
      </c>
      <c r="O52" s="56">
        <v>2</v>
      </c>
      <c r="P52" s="56">
        <v>2</v>
      </c>
      <c r="Q52" s="56">
        <f t="shared" si="1"/>
        <v>189</v>
      </c>
      <c r="R52" s="665"/>
      <c r="S52" s="666"/>
    </row>
    <row r="53" spans="2:19" x14ac:dyDescent="0.2">
      <c r="B53" s="53"/>
      <c r="K53" s="673"/>
      <c r="L53" s="148">
        <v>0.6</v>
      </c>
      <c r="M53" s="58">
        <v>194</v>
      </c>
      <c r="N53" s="58">
        <v>84</v>
      </c>
      <c r="O53" s="58">
        <v>3</v>
      </c>
      <c r="P53" s="58">
        <f>P41+P44+P47</f>
        <v>2</v>
      </c>
      <c r="Q53" s="58">
        <f t="shared" si="1"/>
        <v>283</v>
      </c>
      <c r="R53" s="665"/>
      <c r="S53" s="666"/>
    </row>
    <row r="54" spans="2:19" ht="21" customHeight="1" x14ac:dyDescent="0.2">
      <c r="B54" s="53"/>
      <c r="K54" s="671" t="s">
        <v>419</v>
      </c>
      <c r="L54" s="142" t="s">
        <v>398</v>
      </c>
      <c r="M54" s="55">
        <f>M39+M42+M45</f>
        <v>323</v>
      </c>
      <c r="N54" s="55">
        <f>N12</f>
        <v>163</v>
      </c>
      <c r="O54" s="55">
        <f>O12</f>
        <v>11</v>
      </c>
      <c r="P54" s="55">
        <f>P12</f>
        <v>0</v>
      </c>
      <c r="Q54" s="143">
        <f t="shared" si="1"/>
        <v>497</v>
      </c>
      <c r="R54" s="665" t="s">
        <v>430</v>
      </c>
      <c r="S54" s="666"/>
    </row>
    <row r="55" spans="2:19" ht="15.75" customHeight="1" x14ac:dyDescent="0.2">
      <c r="B55" s="53"/>
      <c r="K55" s="672"/>
      <c r="L55" s="144" t="s">
        <v>403</v>
      </c>
      <c r="M55" s="58">
        <v>0</v>
      </c>
      <c r="N55" s="56">
        <v>0</v>
      </c>
      <c r="O55" s="56">
        <v>0</v>
      </c>
      <c r="P55" s="56">
        <v>0</v>
      </c>
      <c r="Q55" s="56">
        <f t="shared" si="1"/>
        <v>0</v>
      </c>
      <c r="R55" s="667"/>
      <c r="S55" s="668"/>
    </row>
    <row r="56" spans="2:19" ht="13.5" thickBot="1" x14ac:dyDescent="0.25">
      <c r="B56" s="53"/>
      <c r="K56" s="682"/>
      <c r="L56" s="149">
        <v>0.6</v>
      </c>
      <c r="M56" s="57">
        <v>0</v>
      </c>
      <c r="N56" s="57">
        <v>0</v>
      </c>
      <c r="O56" s="57">
        <v>0</v>
      </c>
      <c r="P56" s="57">
        <v>0</v>
      </c>
      <c r="Q56" s="57">
        <f t="shared" si="1"/>
        <v>0</v>
      </c>
      <c r="R56" s="669"/>
      <c r="S56" s="670"/>
    </row>
    <row r="57" spans="2:19" ht="12.75" customHeight="1" x14ac:dyDescent="0.2">
      <c r="B57" s="53"/>
    </row>
    <row r="58" spans="2:19" x14ac:dyDescent="0.2">
      <c r="B58" s="53"/>
      <c r="K58" s="53" t="s">
        <v>723</v>
      </c>
    </row>
    <row r="59" spans="2:19" x14ac:dyDescent="0.2">
      <c r="B59" s="53"/>
    </row>
    <row r="60" spans="2:19" ht="12.75" customHeight="1" x14ac:dyDescent="0.2">
      <c r="B60" s="53"/>
    </row>
    <row r="61" spans="2:19" x14ac:dyDescent="0.2">
      <c r="B61" s="53"/>
    </row>
    <row r="62" spans="2:19" x14ac:dyDescent="0.2">
      <c r="B62" s="53"/>
    </row>
    <row r="63" spans="2:19" ht="12.75" customHeight="1" x14ac:dyDescent="0.2">
      <c r="B63" s="53"/>
    </row>
    <row r="64" spans="2:19" x14ac:dyDescent="0.2">
      <c r="B64" s="53"/>
    </row>
    <row r="65" spans="2:2" x14ac:dyDescent="0.2">
      <c r="B65" s="53"/>
    </row>
    <row r="66" spans="2:2" ht="12.75" customHeight="1" x14ac:dyDescent="0.2">
      <c r="B66" s="53"/>
    </row>
    <row r="67" spans="2:2" ht="15.75" customHeight="1" x14ac:dyDescent="0.2">
      <c r="B67" s="53"/>
    </row>
    <row r="68" spans="2:2" ht="15.75" customHeight="1" x14ac:dyDescent="0.2">
      <c r="B68" s="53"/>
    </row>
    <row r="69" spans="2:2" ht="12.75" customHeight="1" x14ac:dyDescent="0.2">
      <c r="B69" s="53"/>
    </row>
    <row r="70" spans="2:2" ht="15.75" customHeight="1" x14ac:dyDescent="0.2">
      <c r="B70" s="53"/>
    </row>
    <row r="71" spans="2:2" ht="15.75" customHeight="1" x14ac:dyDescent="0.2">
      <c r="B71" s="53"/>
    </row>
    <row r="72" spans="2:2" ht="12.75" customHeight="1" x14ac:dyDescent="0.2">
      <c r="B72" s="53"/>
    </row>
    <row r="73" spans="2:2" ht="15.75" customHeight="1" x14ac:dyDescent="0.2">
      <c r="B73" s="53"/>
    </row>
    <row r="74" spans="2:2" ht="15.75" customHeight="1" x14ac:dyDescent="0.2">
      <c r="B74" s="53"/>
    </row>
    <row r="75" spans="2:2" x14ac:dyDescent="0.2">
      <c r="B75" s="53"/>
    </row>
    <row r="76" spans="2:2" ht="15.75" customHeight="1" x14ac:dyDescent="0.2">
      <c r="B76" s="53"/>
    </row>
    <row r="77" spans="2:2" ht="15.75" customHeight="1" x14ac:dyDescent="0.2">
      <c r="B77" s="53"/>
    </row>
    <row r="78" spans="2:2" ht="19.5" customHeight="1" x14ac:dyDescent="0.2">
      <c r="B78" s="53"/>
    </row>
    <row r="79" spans="2:2" ht="65.25" customHeight="1" x14ac:dyDescent="0.2">
      <c r="B79" s="53"/>
    </row>
    <row r="80" spans="2:2" x14ac:dyDescent="0.2">
      <c r="B80" s="53"/>
    </row>
    <row r="81" spans="2:2" x14ac:dyDescent="0.2">
      <c r="B81" s="53"/>
    </row>
  </sheetData>
  <mergeCells count="138">
    <mergeCell ref="B28:B30"/>
    <mergeCell ref="B40:B42"/>
    <mergeCell ref="H40:I40"/>
    <mergeCell ref="H41:I41"/>
    <mergeCell ref="H42:I42"/>
    <mergeCell ref="B45:I45"/>
    <mergeCell ref="H17:I17"/>
    <mergeCell ref="H18:I18"/>
    <mergeCell ref="B19:B21"/>
    <mergeCell ref="H19:I19"/>
    <mergeCell ref="H20:I20"/>
    <mergeCell ref="H21:I21"/>
    <mergeCell ref="B22:B24"/>
    <mergeCell ref="H22:I22"/>
    <mergeCell ref="H23:I23"/>
    <mergeCell ref="H32:I32"/>
    <mergeCell ref="H33:I33"/>
    <mergeCell ref="B16:B18"/>
    <mergeCell ref="H16:I16"/>
    <mergeCell ref="H28:I28"/>
    <mergeCell ref="H29:I29"/>
    <mergeCell ref="H30:I30"/>
    <mergeCell ref="H9:I9"/>
    <mergeCell ref="B10:B12"/>
    <mergeCell ref="H10:I10"/>
    <mergeCell ref="H11:I11"/>
    <mergeCell ref="H12:I12"/>
    <mergeCell ref="B13:B15"/>
    <mergeCell ref="H25:I25"/>
    <mergeCell ref="H26:I26"/>
    <mergeCell ref="H27:I27"/>
    <mergeCell ref="B2:I3"/>
    <mergeCell ref="B4:F5"/>
    <mergeCell ref="B6:I6"/>
    <mergeCell ref="B7:C8"/>
    <mergeCell ref="D7:D8"/>
    <mergeCell ref="B37:B39"/>
    <mergeCell ref="H37:I37"/>
    <mergeCell ref="H38:I38"/>
    <mergeCell ref="H39:I39"/>
    <mergeCell ref="B25:B27"/>
    <mergeCell ref="H13:I13"/>
    <mergeCell ref="H14:I14"/>
    <mergeCell ref="H15:I15"/>
    <mergeCell ref="H24:I24"/>
    <mergeCell ref="E7:E8"/>
    <mergeCell ref="F7:F8"/>
    <mergeCell ref="G7:G8"/>
    <mergeCell ref="H7:I8"/>
    <mergeCell ref="B34:B36"/>
    <mergeCell ref="H34:I34"/>
    <mergeCell ref="H35:I35"/>
    <mergeCell ref="H36:I36"/>
    <mergeCell ref="B31:B33"/>
    <mergeCell ref="H31:I31"/>
    <mergeCell ref="K9:S9"/>
    <mergeCell ref="O6:P7"/>
    <mergeCell ref="R6:R7"/>
    <mergeCell ref="S2:S5"/>
    <mergeCell ref="S6:S7"/>
    <mergeCell ref="K6:L7"/>
    <mergeCell ref="M6:N7"/>
    <mergeCell ref="Q6:Q7"/>
    <mergeCell ref="K2:K5"/>
    <mergeCell ref="L2:R2"/>
    <mergeCell ref="L3:R3"/>
    <mergeCell ref="L4:R4"/>
    <mergeCell ref="L5:R5"/>
    <mergeCell ref="K8:L8"/>
    <mergeCell ref="M8:N8"/>
    <mergeCell ref="O8:P8"/>
    <mergeCell ref="K27:K29"/>
    <mergeCell ref="R27:S27"/>
    <mergeCell ref="R28:S28"/>
    <mergeCell ref="R29:S29"/>
    <mergeCell ref="Q10:Q11"/>
    <mergeCell ref="R10:S11"/>
    <mergeCell ref="R12:S12"/>
    <mergeCell ref="R13:S13"/>
    <mergeCell ref="R14:S14"/>
    <mergeCell ref="K15:K17"/>
    <mergeCell ref="R15:S15"/>
    <mergeCell ref="R16:S16"/>
    <mergeCell ref="R17:S17"/>
    <mergeCell ref="K12:K14"/>
    <mergeCell ref="R18:S18"/>
    <mergeCell ref="R19:S19"/>
    <mergeCell ref="R20:S20"/>
    <mergeCell ref="R21:S21"/>
    <mergeCell ref="R22:S22"/>
    <mergeCell ref="R23:S23"/>
    <mergeCell ref="K24:K26"/>
    <mergeCell ref="R24:S24"/>
    <mergeCell ref="R25:S25"/>
    <mergeCell ref="R26:S26"/>
    <mergeCell ref="R33:S33"/>
    <mergeCell ref="R45:S45"/>
    <mergeCell ref="R46:S46"/>
    <mergeCell ref="R47:S47"/>
    <mergeCell ref="R48:S48"/>
    <mergeCell ref="R49:S49"/>
    <mergeCell ref="R50:S50"/>
    <mergeCell ref="K36:K38"/>
    <mergeCell ref="R36:S36"/>
    <mergeCell ref="R37:S37"/>
    <mergeCell ref="R38:S38"/>
    <mergeCell ref="R39:S39"/>
    <mergeCell ref="R40:S40"/>
    <mergeCell ref="R41:S41"/>
    <mergeCell ref="R42:S42"/>
    <mergeCell ref="R43:S43"/>
    <mergeCell ref="R44:S44"/>
    <mergeCell ref="R34:S34"/>
    <mergeCell ref="R35:S35"/>
    <mergeCell ref="R54:S54"/>
    <mergeCell ref="R55:S55"/>
    <mergeCell ref="R56:S56"/>
    <mergeCell ref="K48:K50"/>
    <mergeCell ref="K10:L11"/>
    <mergeCell ref="M10:M11"/>
    <mergeCell ref="N10:N11"/>
    <mergeCell ref="O10:O11"/>
    <mergeCell ref="P10:P11"/>
    <mergeCell ref="K18:K20"/>
    <mergeCell ref="K21:K23"/>
    <mergeCell ref="K30:K32"/>
    <mergeCell ref="K39:K41"/>
    <mergeCell ref="K51:K53"/>
    <mergeCell ref="K33:K35"/>
    <mergeCell ref="K45:K47"/>
    <mergeCell ref="K42:K44"/>
    <mergeCell ref="K54:K56"/>
    <mergeCell ref="R51:S51"/>
    <mergeCell ref="R52:S52"/>
    <mergeCell ref="R53:S53"/>
    <mergeCell ref="R30:S30"/>
    <mergeCell ref="R31:S31"/>
    <mergeCell ref="R32:S32"/>
  </mergeCells>
  <conditionalFormatting sqref="D29:F30 D32:F33 D35:F36 D41:F42 D14:F15 D38:F39 D10:F12 D20:F21 H10:H35 H37:H42 D23:F24 D26:F27 D17:F18">
    <cfRule type="cellIs" dxfId="60" priority="61" operator="lessThan">
      <formula>0</formula>
    </cfRule>
  </conditionalFormatting>
  <conditionalFormatting sqref="G13">
    <cfRule type="cellIs" dxfId="59" priority="59" operator="lessThan">
      <formula>0</formula>
    </cfRule>
  </conditionalFormatting>
  <conditionalFormatting sqref="G16">
    <cfRule type="cellIs" dxfId="58" priority="58" operator="lessThan">
      <formula>0</formula>
    </cfRule>
  </conditionalFormatting>
  <conditionalFormatting sqref="G19">
    <cfRule type="cellIs" dxfId="57" priority="57" operator="lessThan">
      <formula>0</formula>
    </cfRule>
  </conditionalFormatting>
  <conditionalFormatting sqref="H36">
    <cfRule type="cellIs" dxfId="56" priority="56" operator="lessThan">
      <formula>0</formula>
    </cfRule>
  </conditionalFormatting>
  <conditionalFormatting sqref="G17:G18 G23:G24 G29:G30 G32:G33 G35:G36 G41:G42 G14:G15 G26:G27 G38:G39 G10:G12 G20:G21">
    <cfRule type="cellIs" dxfId="55" priority="60" operator="lessThan">
      <formula>0</formula>
    </cfRule>
  </conditionalFormatting>
  <conditionalFormatting sqref="D16:F16">
    <cfRule type="cellIs" dxfId="54" priority="55" operator="lessThan">
      <formula>0</formula>
    </cfRule>
  </conditionalFormatting>
  <conditionalFormatting sqref="D19:F19">
    <cfRule type="cellIs" dxfId="53" priority="54" operator="lessThan">
      <formula>0</formula>
    </cfRule>
  </conditionalFormatting>
  <conditionalFormatting sqref="D22:F22">
    <cfRule type="cellIs" dxfId="52" priority="53" operator="lessThan">
      <formula>0</formula>
    </cfRule>
  </conditionalFormatting>
  <conditionalFormatting sqref="D25:F25">
    <cfRule type="cellIs" dxfId="51" priority="52" operator="lessThan">
      <formula>0</formula>
    </cfRule>
  </conditionalFormatting>
  <conditionalFormatting sqref="D28:F28">
    <cfRule type="cellIs" dxfId="50" priority="51" operator="lessThan">
      <formula>0</formula>
    </cfRule>
  </conditionalFormatting>
  <conditionalFormatting sqref="D31:F31">
    <cfRule type="cellIs" dxfId="49" priority="50" operator="lessThan">
      <formula>0</formula>
    </cfRule>
  </conditionalFormatting>
  <conditionalFormatting sqref="D34:F34">
    <cfRule type="cellIs" dxfId="48" priority="49" operator="lessThan">
      <formula>0</formula>
    </cfRule>
  </conditionalFormatting>
  <conditionalFormatting sqref="D37:F37">
    <cfRule type="cellIs" dxfId="47" priority="48" operator="lessThan">
      <formula>0</formula>
    </cfRule>
  </conditionalFormatting>
  <conditionalFormatting sqref="D40:F40">
    <cfRule type="cellIs" dxfId="46" priority="47" operator="lessThan">
      <formula>0</formula>
    </cfRule>
  </conditionalFormatting>
  <conditionalFormatting sqref="D13:F13">
    <cfRule type="cellIs" dxfId="45" priority="46" operator="lessThan">
      <formula>0</formula>
    </cfRule>
  </conditionalFormatting>
  <conditionalFormatting sqref="G22">
    <cfRule type="cellIs" dxfId="44" priority="45" operator="lessThan">
      <formula>0</formula>
    </cfRule>
  </conditionalFormatting>
  <conditionalFormatting sqref="G25">
    <cfRule type="cellIs" dxfId="43" priority="44" operator="lessThan">
      <formula>0</formula>
    </cfRule>
  </conditionalFormatting>
  <conditionalFormatting sqref="G28">
    <cfRule type="cellIs" dxfId="42" priority="43" operator="lessThan">
      <formula>0</formula>
    </cfRule>
  </conditionalFormatting>
  <conditionalFormatting sqref="G31">
    <cfRule type="cellIs" dxfId="41" priority="42" operator="lessThan">
      <formula>0</formula>
    </cfRule>
  </conditionalFormatting>
  <conditionalFormatting sqref="G34">
    <cfRule type="cellIs" dxfId="40" priority="41" operator="lessThan">
      <formula>0</formula>
    </cfRule>
  </conditionalFormatting>
  <conditionalFormatting sqref="G37">
    <cfRule type="cellIs" dxfId="39" priority="40" operator="lessThan">
      <formula>0</formula>
    </cfRule>
  </conditionalFormatting>
  <conditionalFormatting sqref="G40">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xr:uid="{00000000-0002-0000-0100-000000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theme="0"/>
  </sheetPr>
  <dimension ref="A1:Z277"/>
  <sheetViews>
    <sheetView showGridLines="0" zoomScale="50" zoomScaleNormal="50" zoomScalePageLayoutView="95" workbookViewId="0">
      <pane xSplit="1" topLeftCell="B1" activePane="topRight" state="frozen"/>
      <selection pane="topRight" activeCell="J17" sqref="J17:K17"/>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1:21" ht="10.5" customHeight="1" x14ac:dyDescent="0.2">
      <c r="B1" s="303"/>
      <c r="C1" s="304"/>
      <c r="D1" s="304"/>
      <c r="E1" s="304"/>
      <c r="F1" s="304"/>
      <c r="G1" s="304"/>
      <c r="H1" s="304"/>
      <c r="I1" s="304"/>
      <c r="J1" s="304"/>
      <c r="K1" s="304"/>
      <c r="L1" s="304"/>
      <c r="M1" s="304"/>
      <c r="N1" s="304"/>
      <c r="O1" s="304"/>
      <c r="P1" s="304"/>
      <c r="Q1" s="304"/>
      <c r="R1" s="304"/>
      <c r="S1" s="304"/>
      <c r="T1" s="304"/>
      <c r="U1" s="305"/>
    </row>
    <row r="2" spans="1:21" ht="25.5" customHeight="1" x14ac:dyDescent="0.2">
      <c r="B2" s="756" t="s">
        <v>136</v>
      </c>
      <c r="C2" s="757"/>
      <c r="D2" s="757"/>
      <c r="E2" s="757"/>
      <c r="F2" s="757"/>
      <c r="G2" s="757"/>
      <c r="H2" s="757"/>
      <c r="I2" s="757"/>
      <c r="J2" s="757"/>
      <c r="K2" s="757"/>
      <c r="L2" s="757"/>
      <c r="M2" s="757"/>
      <c r="N2" s="757"/>
      <c r="O2" s="757"/>
      <c r="P2" s="757"/>
      <c r="Q2" s="757"/>
      <c r="R2" s="757"/>
      <c r="S2" s="757"/>
      <c r="T2" s="757"/>
      <c r="U2" s="758"/>
    </row>
    <row r="3" spans="1:21" ht="21.75" customHeight="1" x14ac:dyDescent="0.2">
      <c r="A3" s="1" t="s">
        <v>700</v>
      </c>
      <c r="B3" s="759" t="s">
        <v>137</v>
      </c>
      <c r="C3" s="760"/>
      <c r="D3" s="760"/>
      <c r="E3" s="760"/>
      <c r="F3" s="760"/>
      <c r="G3" s="760"/>
      <c r="H3" s="760"/>
      <c r="I3" s="760"/>
      <c r="J3" s="760"/>
      <c r="K3" s="760"/>
      <c r="L3" s="760"/>
      <c r="M3" s="760"/>
      <c r="N3" s="760"/>
      <c r="O3" s="760"/>
      <c r="P3" s="760"/>
      <c r="Q3" s="760"/>
      <c r="R3" s="760"/>
      <c r="S3" s="760"/>
      <c r="T3" s="760"/>
      <c r="U3" s="761"/>
    </row>
    <row r="4" spans="1:21" ht="21" customHeight="1" x14ac:dyDescent="0.2">
      <c r="B4" s="762" t="s">
        <v>138</v>
      </c>
      <c r="C4" s="762"/>
      <c r="D4" s="763" t="s">
        <v>139</v>
      </c>
      <c r="E4" s="763"/>
      <c r="F4" s="764" t="s">
        <v>140</v>
      </c>
      <c r="G4" s="766" t="s">
        <v>141</v>
      </c>
      <c r="H4" s="766"/>
      <c r="I4" s="766"/>
      <c r="J4" s="766"/>
      <c r="K4" s="766"/>
      <c r="L4" s="767"/>
      <c r="M4" s="768"/>
      <c r="N4" s="767" t="s">
        <v>142</v>
      </c>
      <c r="O4" s="769"/>
      <c r="P4" s="769"/>
      <c r="Q4" s="769"/>
      <c r="R4" s="768"/>
      <c r="S4" s="770" t="s">
        <v>99</v>
      </c>
      <c r="T4" s="771"/>
      <c r="U4" s="772"/>
    </row>
    <row r="5" spans="1:21" ht="47.25" customHeight="1" x14ac:dyDescent="0.2">
      <c r="B5" s="762"/>
      <c r="C5" s="762"/>
      <c r="D5" s="763"/>
      <c r="E5" s="763"/>
      <c r="F5" s="765"/>
      <c r="G5" s="782" t="s">
        <v>143</v>
      </c>
      <c r="H5" s="763"/>
      <c r="I5" s="763"/>
      <c r="J5" s="782" t="s">
        <v>144</v>
      </c>
      <c r="K5" s="782"/>
      <c r="L5" s="782" t="s">
        <v>145</v>
      </c>
      <c r="M5" s="782"/>
      <c r="N5" s="160" t="s">
        <v>146</v>
      </c>
      <c r="O5" s="160" t="s">
        <v>147</v>
      </c>
      <c r="P5" s="29" t="s">
        <v>148</v>
      </c>
      <c r="Q5" s="783" t="s">
        <v>149</v>
      </c>
      <c r="R5" s="784"/>
      <c r="S5" s="773"/>
      <c r="T5" s="774"/>
      <c r="U5" s="775"/>
    </row>
    <row r="6" spans="1:21" ht="39.75" customHeight="1" x14ac:dyDescent="0.25">
      <c r="B6" s="268" t="s">
        <v>150</v>
      </c>
      <c r="C6" s="270"/>
      <c r="D6" s="776" t="s">
        <v>151</v>
      </c>
      <c r="E6" s="777"/>
      <c r="F6" s="79" t="s">
        <v>152</v>
      </c>
      <c r="G6" s="778"/>
      <c r="H6" s="778"/>
      <c r="I6" s="778"/>
      <c r="J6" s="487" t="s">
        <v>153</v>
      </c>
      <c r="K6" s="487"/>
      <c r="L6" s="785"/>
      <c r="M6" s="785"/>
      <c r="N6" s="109">
        <v>5268448465</v>
      </c>
      <c r="O6" s="30"/>
      <c r="P6" s="31"/>
      <c r="Q6" s="780">
        <v>0</v>
      </c>
      <c r="R6" s="781">
        <v>0</v>
      </c>
      <c r="S6" s="170"/>
      <c r="T6" s="171"/>
      <c r="U6" s="172"/>
    </row>
    <row r="7" spans="1:21" ht="39.75" customHeight="1" x14ac:dyDescent="0.25">
      <c r="B7" s="268" t="s">
        <v>154</v>
      </c>
      <c r="C7" s="270"/>
      <c r="D7" s="776" t="s">
        <v>151</v>
      </c>
      <c r="E7" s="777"/>
      <c r="F7" s="79" t="s">
        <v>152</v>
      </c>
      <c r="G7" s="778"/>
      <c r="H7" s="778"/>
      <c r="I7" s="778"/>
      <c r="J7" s="779" t="s">
        <v>155</v>
      </c>
      <c r="K7" s="779"/>
      <c r="L7" s="779"/>
      <c r="M7" s="779"/>
      <c r="N7" s="32">
        <v>20324681095</v>
      </c>
      <c r="O7" s="30"/>
      <c r="P7" s="31"/>
      <c r="Q7" s="780">
        <v>0</v>
      </c>
      <c r="R7" s="781">
        <v>0</v>
      </c>
      <c r="S7" s="170"/>
      <c r="T7" s="171"/>
      <c r="U7" s="172"/>
    </row>
    <row r="8" spans="1:21" ht="39.75" customHeight="1" x14ac:dyDescent="0.25">
      <c r="B8" s="268" t="s">
        <v>156</v>
      </c>
      <c r="C8" s="270"/>
      <c r="D8" s="776" t="s">
        <v>151</v>
      </c>
      <c r="E8" s="777"/>
      <c r="F8" s="79" t="s">
        <v>152</v>
      </c>
      <c r="G8" s="778"/>
      <c r="H8" s="778"/>
      <c r="I8" s="778"/>
      <c r="J8" s="779" t="s">
        <v>157</v>
      </c>
      <c r="K8" s="779"/>
      <c r="L8" s="779"/>
      <c r="M8" s="779"/>
      <c r="N8" s="32">
        <v>26799206349</v>
      </c>
      <c r="O8" s="30"/>
      <c r="P8" s="31"/>
      <c r="Q8" s="780">
        <v>0</v>
      </c>
      <c r="R8" s="781">
        <v>0</v>
      </c>
      <c r="S8" s="170"/>
      <c r="T8" s="171"/>
      <c r="U8" s="172"/>
    </row>
    <row r="9" spans="1:21" ht="131.25" customHeight="1" x14ac:dyDescent="0.25">
      <c r="B9" s="268" t="s">
        <v>158</v>
      </c>
      <c r="C9" s="270"/>
      <c r="D9" s="776" t="s">
        <v>151</v>
      </c>
      <c r="E9" s="777"/>
      <c r="F9" s="79" t="s">
        <v>152</v>
      </c>
      <c r="G9" s="778"/>
      <c r="H9" s="778"/>
      <c r="I9" s="778"/>
      <c r="J9" s="779" t="s">
        <v>159</v>
      </c>
      <c r="K9" s="779"/>
      <c r="L9" s="779"/>
      <c r="M9" s="779"/>
      <c r="N9" s="33">
        <v>62112039495.099998</v>
      </c>
      <c r="O9" s="169"/>
      <c r="P9" s="34"/>
      <c r="Q9" s="780">
        <v>0</v>
      </c>
      <c r="R9" s="781">
        <v>0</v>
      </c>
      <c r="S9" s="786" t="s">
        <v>499</v>
      </c>
      <c r="T9" s="787"/>
      <c r="U9" s="788"/>
    </row>
    <row r="10" spans="1:21" ht="48.75" customHeight="1" x14ac:dyDescent="0.25">
      <c r="B10" s="268" t="s">
        <v>160</v>
      </c>
      <c r="C10" s="270"/>
      <c r="D10" s="776" t="s">
        <v>151</v>
      </c>
      <c r="E10" s="777"/>
      <c r="F10" s="79" t="s">
        <v>152</v>
      </c>
      <c r="G10" s="778"/>
      <c r="H10" s="778"/>
      <c r="I10" s="778"/>
      <c r="J10" s="779" t="s">
        <v>161</v>
      </c>
      <c r="K10" s="779"/>
      <c r="L10" s="779"/>
      <c r="M10" s="779"/>
      <c r="N10" s="33">
        <v>48547865289.099998</v>
      </c>
      <c r="O10" s="169"/>
      <c r="P10" s="34"/>
      <c r="Q10" s="780">
        <v>0</v>
      </c>
      <c r="R10" s="781">
        <v>0</v>
      </c>
      <c r="S10" s="789"/>
      <c r="T10" s="790"/>
      <c r="U10" s="791"/>
    </row>
    <row r="11" spans="1:21" ht="39.75" customHeight="1" x14ac:dyDescent="0.25">
      <c r="B11" s="268" t="s">
        <v>162</v>
      </c>
      <c r="C11" s="270"/>
      <c r="D11" s="776" t="s">
        <v>151</v>
      </c>
      <c r="E11" s="777"/>
      <c r="F11" s="79" t="s">
        <v>152</v>
      </c>
      <c r="G11" s="778"/>
      <c r="H11" s="778"/>
      <c r="I11" s="778"/>
      <c r="J11" s="779" t="s">
        <v>163</v>
      </c>
      <c r="K11" s="779"/>
      <c r="L11" s="779"/>
      <c r="M11" s="779"/>
      <c r="N11" s="33">
        <v>49940241269.099998</v>
      </c>
      <c r="O11" s="169"/>
      <c r="P11" s="34"/>
      <c r="Q11" s="780">
        <v>0</v>
      </c>
      <c r="R11" s="781">
        <v>0</v>
      </c>
      <c r="S11" s="170"/>
      <c r="T11" s="171"/>
      <c r="U11" s="172"/>
    </row>
    <row r="12" spans="1:21" ht="39.75" customHeight="1" x14ac:dyDescent="0.25">
      <c r="B12" s="268" t="s">
        <v>164</v>
      </c>
      <c r="C12" s="270"/>
      <c r="D12" s="776" t="s">
        <v>151</v>
      </c>
      <c r="E12" s="777"/>
      <c r="F12" s="79" t="s">
        <v>152</v>
      </c>
      <c r="G12" s="778"/>
      <c r="H12" s="778"/>
      <c r="I12" s="778"/>
      <c r="J12" s="779" t="s">
        <v>165</v>
      </c>
      <c r="K12" s="779"/>
      <c r="L12" s="779"/>
      <c r="M12" s="779"/>
      <c r="N12" s="33">
        <v>42430490883.199997</v>
      </c>
      <c r="O12" s="169"/>
      <c r="P12" s="34"/>
      <c r="Q12" s="780">
        <v>0</v>
      </c>
      <c r="R12" s="781">
        <v>0</v>
      </c>
      <c r="S12" s="170"/>
      <c r="T12" s="171"/>
      <c r="U12" s="172"/>
    </row>
    <row r="13" spans="1:21" ht="39.75" customHeight="1" x14ac:dyDescent="0.25">
      <c r="B13" s="268" t="s">
        <v>166</v>
      </c>
      <c r="C13" s="270"/>
      <c r="D13" s="776" t="s">
        <v>151</v>
      </c>
      <c r="E13" s="777"/>
      <c r="F13" s="79" t="s">
        <v>152</v>
      </c>
      <c r="G13" s="778"/>
      <c r="H13" s="778"/>
      <c r="I13" s="778"/>
      <c r="J13" s="779" t="s">
        <v>167</v>
      </c>
      <c r="K13" s="779"/>
      <c r="L13" s="779"/>
      <c r="M13" s="779"/>
      <c r="N13" s="33">
        <v>24948005269.599998</v>
      </c>
      <c r="O13" s="169"/>
      <c r="P13" s="35"/>
      <c r="Q13" s="780">
        <v>0</v>
      </c>
      <c r="R13" s="781">
        <v>0</v>
      </c>
      <c r="S13" s="170"/>
      <c r="T13" s="171"/>
      <c r="U13" s="172"/>
    </row>
    <row r="14" spans="1:21" ht="39.75" customHeight="1" x14ac:dyDescent="0.25">
      <c r="B14" s="796"/>
      <c r="C14" s="797"/>
      <c r="D14" s="798"/>
      <c r="E14" s="799"/>
      <c r="F14" s="36"/>
      <c r="G14" s="800"/>
      <c r="H14" s="800"/>
      <c r="I14" s="800"/>
      <c r="J14" s="801"/>
      <c r="K14" s="801"/>
      <c r="L14" s="802"/>
      <c r="M14" s="802"/>
      <c r="N14" s="111">
        <f>SUM(N6:N13)</f>
        <v>280370978115.09998</v>
      </c>
      <c r="O14" s="37"/>
      <c r="P14" s="38"/>
      <c r="Q14" s="803">
        <v>0</v>
      </c>
      <c r="R14" s="804">
        <v>0</v>
      </c>
      <c r="S14" s="792"/>
      <c r="T14" s="792"/>
      <c r="U14" s="792"/>
    </row>
    <row r="15" spans="1:21" ht="39.75" customHeight="1" x14ac:dyDescent="0.2">
      <c r="B15" s="268"/>
      <c r="C15" s="270"/>
      <c r="D15" s="776" t="s">
        <v>151</v>
      </c>
      <c r="E15" s="777"/>
      <c r="F15" s="79" t="s">
        <v>152</v>
      </c>
      <c r="G15" s="793">
        <v>3111530718</v>
      </c>
      <c r="H15" s="793"/>
      <c r="I15" s="793"/>
      <c r="J15" s="487"/>
      <c r="K15" s="487"/>
      <c r="L15" s="779" t="s">
        <v>168</v>
      </c>
      <c r="M15" s="779"/>
      <c r="N15" s="109"/>
      <c r="O15" s="59">
        <f>123.78/111.82</f>
        <v>1.1069576104453587</v>
      </c>
      <c r="P15" s="39" t="s">
        <v>169</v>
      </c>
      <c r="Q15" s="794">
        <f t="shared" ref="Q15:Q78" si="0">+G15/O15</f>
        <v>2810885158.2384872</v>
      </c>
      <c r="R15" s="795"/>
      <c r="S15" s="291"/>
      <c r="T15" s="291"/>
      <c r="U15" s="291"/>
    </row>
    <row r="16" spans="1:21" ht="39.75" customHeight="1" x14ac:dyDescent="0.2">
      <c r="B16" s="268"/>
      <c r="C16" s="270"/>
      <c r="D16" s="776" t="s">
        <v>151</v>
      </c>
      <c r="E16" s="777"/>
      <c r="F16" s="79" t="s">
        <v>152</v>
      </c>
      <c r="G16" s="805">
        <v>5503863348.5</v>
      </c>
      <c r="H16" s="806"/>
      <c r="I16" s="807"/>
      <c r="J16" s="808"/>
      <c r="K16" s="808"/>
      <c r="L16" s="779" t="s">
        <v>170</v>
      </c>
      <c r="M16" s="779"/>
      <c r="N16" s="32"/>
      <c r="O16" s="59">
        <f>123.78/111.82</f>
        <v>1.1069576104453587</v>
      </c>
      <c r="P16" s="39" t="s">
        <v>169</v>
      </c>
      <c r="Q16" s="794">
        <f t="shared" si="0"/>
        <v>4972063335.1855707</v>
      </c>
      <c r="R16" s="795"/>
      <c r="S16" s="291"/>
      <c r="T16" s="291"/>
      <c r="U16" s="291"/>
    </row>
    <row r="17" spans="2:21" ht="39.75" customHeight="1" x14ac:dyDescent="0.2">
      <c r="B17" s="268"/>
      <c r="C17" s="270"/>
      <c r="D17" s="776" t="s">
        <v>151</v>
      </c>
      <c r="E17" s="777"/>
      <c r="F17" s="79" t="s">
        <v>152</v>
      </c>
      <c r="G17" s="805">
        <v>263457714</v>
      </c>
      <c r="H17" s="806"/>
      <c r="I17" s="807"/>
      <c r="J17" s="808"/>
      <c r="K17" s="808"/>
      <c r="L17" s="779" t="s">
        <v>171</v>
      </c>
      <c r="M17" s="779"/>
      <c r="N17" s="32"/>
      <c r="O17" s="59">
        <f>123.78/111.82</f>
        <v>1.1069576104453587</v>
      </c>
      <c r="P17" s="39" t="s">
        <v>169</v>
      </c>
      <c r="Q17" s="794">
        <f>+G17/O17</f>
        <v>238001628.53029567</v>
      </c>
      <c r="R17" s="795"/>
      <c r="S17" s="291"/>
      <c r="T17" s="291"/>
      <c r="U17" s="291"/>
    </row>
    <row r="18" spans="2:21" ht="39.75" customHeight="1" x14ac:dyDescent="0.2">
      <c r="B18" s="268"/>
      <c r="C18" s="270"/>
      <c r="D18" s="776" t="s">
        <v>151</v>
      </c>
      <c r="E18" s="777"/>
      <c r="F18" s="79" t="s">
        <v>152</v>
      </c>
      <c r="G18" s="805">
        <v>1636965150</v>
      </c>
      <c r="H18" s="806"/>
      <c r="I18" s="807"/>
      <c r="J18" s="809"/>
      <c r="K18" s="779"/>
      <c r="L18" s="779" t="s">
        <v>172</v>
      </c>
      <c r="M18" s="779"/>
      <c r="N18" s="32"/>
      <c r="O18" s="59">
        <f>123.78/111.82</f>
        <v>1.1069576104453587</v>
      </c>
      <c r="P18" s="39" t="s">
        <v>169</v>
      </c>
      <c r="Q18" s="794">
        <f t="shared" si="0"/>
        <v>1478796599.3940861</v>
      </c>
      <c r="R18" s="795"/>
      <c r="S18" s="291"/>
      <c r="T18" s="291"/>
      <c r="U18" s="291"/>
    </row>
    <row r="19" spans="2:21" ht="33.75" customHeight="1" x14ac:dyDescent="0.2">
      <c r="B19" s="268"/>
      <c r="C19" s="270"/>
      <c r="D19" s="776" t="s">
        <v>151</v>
      </c>
      <c r="E19" s="777"/>
      <c r="F19" s="79" t="s">
        <v>152</v>
      </c>
      <c r="G19" s="805">
        <v>2728275250</v>
      </c>
      <c r="H19" s="806"/>
      <c r="I19" s="807"/>
      <c r="J19" s="808"/>
      <c r="K19" s="808"/>
      <c r="L19" s="779" t="s">
        <v>173</v>
      </c>
      <c r="M19" s="779"/>
      <c r="N19" s="32"/>
      <c r="O19" s="112">
        <f>124.62/111.82</f>
        <v>1.1144696834197818</v>
      </c>
      <c r="P19" s="40" t="s">
        <v>174</v>
      </c>
      <c r="Q19" s="794">
        <f t="shared" si="0"/>
        <v>2448047973.4793773</v>
      </c>
      <c r="R19" s="795"/>
      <c r="S19" s="291"/>
      <c r="T19" s="291"/>
      <c r="U19" s="291"/>
    </row>
    <row r="20" spans="2:21" ht="30" customHeight="1" x14ac:dyDescent="0.2">
      <c r="B20" s="268"/>
      <c r="C20" s="270"/>
      <c r="D20" s="776" t="s">
        <v>151</v>
      </c>
      <c r="E20" s="777"/>
      <c r="F20" s="79" t="s">
        <v>152</v>
      </c>
      <c r="G20" s="805">
        <v>621675000</v>
      </c>
      <c r="H20" s="806"/>
      <c r="I20" s="807"/>
      <c r="J20" s="810"/>
      <c r="K20" s="810"/>
      <c r="L20" s="779" t="s">
        <v>175</v>
      </c>
      <c r="M20" s="779"/>
      <c r="N20" s="32"/>
      <c r="O20" s="112">
        <f>125.37/111.82</f>
        <v>1.1211768914326596</v>
      </c>
      <c r="P20" s="40" t="s">
        <v>176</v>
      </c>
      <c r="Q20" s="794">
        <f t="shared" si="0"/>
        <v>554484314.42928934</v>
      </c>
      <c r="R20" s="795"/>
      <c r="S20" s="291"/>
      <c r="T20" s="291"/>
      <c r="U20" s="291"/>
    </row>
    <row r="21" spans="2:21" ht="30" customHeight="1" x14ac:dyDescent="0.2">
      <c r="B21" s="268"/>
      <c r="C21" s="270"/>
      <c r="D21" s="776" t="s">
        <v>151</v>
      </c>
      <c r="E21" s="777"/>
      <c r="F21" s="79" t="s">
        <v>152</v>
      </c>
      <c r="G21" s="805">
        <v>764295785</v>
      </c>
      <c r="H21" s="806"/>
      <c r="I21" s="807"/>
      <c r="J21" s="810"/>
      <c r="K21" s="810"/>
      <c r="L21" s="779" t="s">
        <v>177</v>
      </c>
      <c r="M21" s="779"/>
      <c r="N21" s="32"/>
      <c r="O21" s="112">
        <f>125.37/111.82</f>
        <v>1.1211768914326596</v>
      </c>
      <c r="P21" s="40" t="s">
        <v>176</v>
      </c>
      <c r="Q21" s="794">
        <f t="shared" si="0"/>
        <v>681690633.15545988</v>
      </c>
      <c r="R21" s="795"/>
      <c r="S21" s="291"/>
      <c r="T21" s="291"/>
      <c r="U21" s="291"/>
    </row>
    <row r="22" spans="2:21" ht="30" customHeight="1" x14ac:dyDescent="0.2">
      <c r="B22" s="268"/>
      <c r="C22" s="270"/>
      <c r="D22" s="776" t="s">
        <v>151</v>
      </c>
      <c r="E22" s="777"/>
      <c r="F22" s="79" t="s">
        <v>152</v>
      </c>
      <c r="G22" s="805">
        <v>872199750</v>
      </c>
      <c r="H22" s="806"/>
      <c r="I22" s="807"/>
      <c r="J22" s="810"/>
      <c r="K22" s="810"/>
      <c r="L22" s="779" t="s">
        <v>178</v>
      </c>
      <c r="M22" s="779"/>
      <c r="N22" s="32"/>
      <c r="O22" s="112">
        <f>125.37/111.82</f>
        <v>1.1211768914326596</v>
      </c>
      <c r="P22" s="40" t="s">
        <v>176</v>
      </c>
      <c r="Q22" s="794">
        <f t="shared" si="0"/>
        <v>777932328.66714525</v>
      </c>
      <c r="R22" s="795"/>
      <c r="S22" s="291"/>
      <c r="T22" s="291"/>
      <c r="U22" s="291"/>
    </row>
    <row r="23" spans="2:21" ht="30" customHeight="1" x14ac:dyDescent="0.2">
      <c r="B23" s="268"/>
      <c r="C23" s="270"/>
      <c r="D23" s="776" t="s">
        <v>151</v>
      </c>
      <c r="E23" s="777"/>
      <c r="F23" s="79" t="s">
        <v>152</v>
      </c>
      <c r="G23" s="805">
        <v>19781458</v>
      </c>
      <c r="H23" s="806"/>
      <c r="I23" s="807"/>
      <c r="J23" s="810"/>
      <c r="K23" s="810"/>
      <c r="L23" s="779" t="s">
        <v>178</v>
      </c>
      <c r="M23" s="779"/>
      <c r="N23" s="32"/>
      <c r="O23" s="112">
        <f>125.37/111.82</f>
        <v>1.1211768914326596</v>
      </c>
      <c r="P23" s="40" t="s">
        <v>176</v>
      </c>
      <c r="Q23" s="794">
        <f t="shared" si="0"/>
        <v>17643476.378399935</v>
      </c>
      <c r="R23" s="795"/>
      <c r="S23" s="291"/>
      <c r="T23" s="291"/>
      <c r="U23" s="291"/>
    </row>
    <row r="24" spans="2:21" ht="30" customHeight="1" x14ac:dyDescent="0.2">
      <c r="B24" s="268"/>
      <c r="C24" s="270"/>
      <c r="D24" s="776" t="s">
        <v>151</v>
      </c>
      <c r="E24" s="777"/>
      <c r="F24" s="79" t="s">
        <v>152</v>
      </c>
      <c r="G24" s="805">
        <v>686624625</v>
      </c>
      <c r="H24" s="806"/>
      <c r="I24" s="807"/>
      <c r="J24" s="811"/>
      <c r="K24" s="811"/>
      <c r="L24" s="779" t="s">
        <v>179</v>
      </c>
      <c r="M24" s="779"/>
      <c r="N24" s="32"/>
      <c r="O24" s="112">
        <f>125.37/111.82</f>
        <v>1.1211768914326596</v>
      </c>
      <c r="P24" s="40" t="s">
        <v>176</v>
      </c>
      <c r="Q24" s="794">
        <f t="shared" si="0"/>
        <v>612414178.57142854</v>
      </c>
      <c r="R24" s="795"/>
      <c r="S24" s="291"/>
      <c r="T24" s="291"/>
      <c r="U24" s="291"/>
    </row>
    <row r="25" spans="2:21" ht="30" customHeight="1" x14ac:dyDescent="0.2">
      <c r="B25" s="268"/>
      <c r="C25" s="270"/>
      <c r="D25" s="776" t="s">
        <v>151</v>
      </c>
      <c r="E25" s="777"/>
      <c r="F25" s="79" t="s">
        <v>152</v>
      </c>
      <c r="G25" s="805">
        <v>2047764587</v>
      </c>
      <c r="H25" s="806"/>
      <c r="I25" s="807"/>
      <c r="J25" s="779"/>
      <c r="K25" s="779"/>
      <c r="L25" s="785" t="s">
        <v>180</v>
      </c>
      <c r="M25" s="785"/>
      <c r="N25" s="32"/>
      <c r="O25" s="112">
        <f>126.15/111.82</f>
        <v>1.1281523877660526</v>
      </c>
      <c r="P25" s="40" t="s">
        <v>181</v>
      </c>
      <c r="Q25" s="794">
        <f t="shared" si="0"/>
        <v>1815148918.8929052</v>
      </c>
      <c r="R25" s="795"/>
      <c r="S25" s="291"/>
      <c r="T25" s="291"/>
      <c r="U25" s="291"/>
    </row>
    <row r="26" spans="2:21" ht="30" customHeight="1" x14ac:dyDescent="0.2">
      <c r="B26" s="268"/>
      <c r="C26" s="270"/>
      <c r="D26" s="776" t="s">
        <v>151</v>
      </c>
      <c r="E26" s="777"/>
      <c r="F26" s="79" t="s">
        <v>152</v>
      </c>
      <c r="G26" s="805">
        <v>3071646881</v>
      </c>
      <c r="H26" s="806"/>
      <c r="I26" s="807"/>
      <c r="J26" s="811"/>
      <c r="K26" s="811"/>
      <c r="L26" s="785" t="s">
        <v>182</v>
      </c>
      <c r="M26" s="785"/>
      <c r="N26" s="32"/>
      <c r="O26" s="112">
        <f>126.15/111.82</f>
        <v>1.1281523877660526</v>
      </c>
      <c r="P26" s="40" t="s">
        <v>181</v>
      </c>
      <c r="Q26" s="794">
        <f t="shared" si="0"/>
        <v>2722723378.7825603</v>
      </c>
      <c r="R26" s="795"/>
      <c r="S26" s="291"/>
      <c r="T26" s="291"/>
      <c r="U26" s="291"/>
    </row>
    <row r="27" spans="2:21" ht="30" customHeight="1" x14ac:dyDescent="0.2">
      <c r="B27" s="268"/>
      <c r="C27" s="270"/>
      <c r="D27" s="776" t="s">
        <v>151</v>
      </c>
      <c r="E27" s="777"/>
      <c r="F27" s="79" t="s">
        <v>152</v>
      </c>
      <c r="G27" s="805">
        <v>3071646881</v>
      </c>
      <c r="H27" s="806"/>
      <c r="I27" s="807"/>
      <c r="J27" s="809"/>
      <c r="K27" s="779"/>
      <c r="L27" s="785" t="s">
        <v>183</v>
      </c>
      <c r="M27" s="785"/>
      <c r="N27" s="32"/>
      <c r="O27" s="112">
        <f>127.78/111.82</f>
        <v>1.1427293865140404</v>
      </c>
      <c r="P27" s="40" t="s">
        <v>184</v>
      </c>
      <c r="Q27" s="794">
        <f t="shared" si="0"/>
        <v>2687991502.8441072</v>
      </c>
      <c r="R27" s="795"/>
      <c r="S27" s="811"/>
      <c r="T27" s="811"/>
      <c r="U27" s="811"/>
    </row>
    <row r="28" spans="2:21" ht="30" customHeight="1" x14ac:dyDescent="0.2">
      <c r="B28" s="268"/>
      <c r="C28" s="270"/>
      <c r="D28" s="776" t="s">
        <v>151</v>
      </c>
      <c r="E28" s="777"/>
      <c r="F28" s="79" t="s">
        <v>152</v>
      </c>
      <c r="G28" s="805">
        <v>1769000000</v>
      </c>
      <c r="H28" s="806"/>
      <c r="I28" s="807"/>
      <c r="J28" s="809"/>
      <c r="K28" s="779"/>
      <c r="L28" s="785" t="s">
        <v>185</v>
      </c>
      <c r="M28" s="785"/>
      <c r="N28" s="32"/>
      <c r="O28" s="112">
        <f>127.78/111.82</f>
        <v>1.1427293865140404</v>
      </c>
      <c r="P28" s="40" t="s">
        <v>184</v>
      </c>
      <c r="Q28" s="794">
        <f t="shared" si="0"/>
        <v>1548048051.3382375</v>
      </c>
      <c r="R28" s="795"/>
      <c r="S28" s="811"/>
      <c r="T28" s="811"/>
      <c r="U28" s="811"/>
    </row>
    <row r="29" spans="2:21" ht="30" customHeight="1" x14ac:dyDescent="0.2">
      <c r="B29" s="268"/>
      <c r="C29" s="270"/>
      <c r="D29" s="776" t="s">
        <v>151</v>
      </c>
      <c r="E29" s="777"/>
      <c r="F29" s="79" t="s">
        <v>152</v>
      </c>
      <c r="G29" s="805">
        <v>2653500000</v>
      </c>
      <c r="H29" s="806"/>
      <c r="I29" s="807"/>
      <c r="J29" s="809"/>
      <c r="K29" s="779"/>
      <c r="L29" s="785" t="s">
        <v>186</v>
      </c>
      <c r="M29" s="785"/>
      <c r="N29" s="32"/>
      <c r="O29" s="112">
        <f>127.78/111.82</f>
        <v>1.1427293865140404</v>
      </c>
      <c r="P29" s="40" t="s">
        <v>184</v>
      </c>
      <c r="Q29" s="794">
        <f t="shared" si="0"/>
        <v>2322072077.0073562</v>
      </c>
      <c r="R29" s="795"/>
      <c r="S29" s="811"/>
      <c r="T29" s="811"/>
      <c r="U29" s="811"/>
    </row>
    <row r="30" spans="2:21" ht="30" customHeight="1" x14ac:dyDescent="0.2">
      <c r="B30" s="268"/>
      <c r="C30" s="270"/>
      <c r="D30" s="776" t="s">
        <v>151</v>
      </c>
      <c r="E30" s="777"/>
      <c r="F30" s="79" t="s">
        <v>152</v>
      </c>
      <c r="G30" s="805">
        <v>2653500000</v>
      </c>
      <c r="H30" s="806"/>
      <c r="I30" s="807"/>
      <c r="J30" s="779"/>
      <c r="K30" s="779"/>
      <c r="L30" s="785" t="s">
        <v>187</v>
      </c>
      <c r="M30" s="785"/>
      <c r="N30" s="32"/>
      <c r="O30" s="112">
        <f>129.41/111.82</f>
        <v>1.1573063852620282</v>
      </c>
      <c r="P30" s="40" t="s">
        <v>188</v>
      </c>
      <c r="Q30" s="794">
        <f t="shared" si="0"/>
        <v>2292824124.8744302</v>
      </c>
      <c r="R30" s="795"/>
      <c r="S30" s="811"/>
      <c r="T30" s="811"/>
      <c r="U30" s="811"/>
    </row>
    <row r="31" spans="2:21" ht="30" customHeight="1" x14ac:dyDescent="0.2">
      <c r="B31" s="268"/>
      <c r="C31" s="270"/>
      <c r="D31" s="776" t="s">
        <v>151</v>
      </c>
      <c r="E31" s="777"/>
      <c r="F31" s="79" t="s">
        <v>152</v>
      </c>
      <c r="G31" s="805">
        <v>2465000000</v>
      </c>
      <c r="H31" s="806"/>
      <c r="I31" s="807"/>
      <c r="J31" s="779"/>
      <c r="K31" s="779"/>
      <c r="L31" s="785" t="s">
        <v>189</v>
      </c>
      <c r="M31" s="785"/>
      <c r="N31" s="32"/>
      <c r="O31" s="112">
        <f>129.41/111.82</f>
        <v>1.1573063852620282</v>
      </c>
      <c r="P31" s="40" t="s">
        <v>188</v>
      </c>
      <c r="Q31" s="794">
        <f t="shared" si="0"/>
        <v>2129945908.3532958</v>
      </c>
      <c r="R31" s="795"/>
      <c r="S31" s="811"/>
      <c r="T31" s="811"/>
      <c r="U31" s="811"/>
    </row>
    <row r="32" spans="2:21" ht="30" customHeight="1" x14ac:dyDescent="0.2">
      <c r="B32" s="268"/>
      <c r="C32" s="270"/>
      <c r="D32" s="776" t="s">
        <v>151</v>
      </c>
      <c r="E32" s="777"/>
      <c r="F32" s="79" t="s">
        <v>152</v>
      </c>
      <c r="G32" s="805">
        <v>3697500000</v>
      </c>
      <c r="H32" s="806"/>
      <c r="I32" s="807"/>
      <c r="J32" s="811"/>
      <c r="K32" s="811"/>
      <c r="L32" s="785" t="s">
        <v>190</v>
      </c>
      <c r="M32" s="785"/>
      <c r="N32" s="32"/>
      <c r="O32" s="112">
        <f>129.41/111.82</f>
        <v>1.1573063852620282</v>
      </c>
      <c r="P32" s="40" t="s">
        <v>188</v>
      </c>
      <c r="Q32" s="794">
        <f t="shared" si="0"/>
        <v>3194918862.5299435</v>
      </c>
      <c r="R32" s="795"/>
      <c r="S32" s="811"/>
      <c r="T32" s="811"/>
      <c r="U32" s="811"/>
    </row>
    <row r="33" spans="2:21" ht="30" customHeight="1" x14ac:dyDescent="0.2">
      <c r="B33" s="268"/>
      <c r="C33" s="270"/>
      <c r="D33" s="776" t="s">
        <v>151</v>
      </c>
      <c r="E33" s="777"/>
      <c r="F33" s="79" t="s">
        <v>152</v>
      </c>
      <c r="G33" s="805">
        <v>3549440000</v>
      </c>
      <c r="H33" s="806"/>
      <c r="I33" s="807"/>
      <c r="J33" s="809"/>
      <c r="K33" s="779"/>
      <c r="L33" s="785" t="s">
        <v>191</v>
      </c>
      <c r="M33" s="785"/>
      <c r="N33" s="32"/>
      <c r="O33" s="112">
        <f>129.41/111.82</f>
        <v>1.1573063852620282</v>
      </c>
      <c r="P33" s="40" t="s">
        <v>188</v>
      </c>
      <c r="Q33" s="794">
        <f t="shared" si="0"/>
        <v>3066983855.9616723</v>
      </c>
      <c r="R33" s="795"/>
      <c r="S33" s="811"/>
      <c r="T33" s="811"/>
      <c r="U33" s="811"/>
    </row>
    <row r="34" spans="2:21" ht="30" customHeight="1" x14ac:dyDescent="0.2">
      <c r="B34" s="268"/>
      <c r="C34" s="270"/>
      <c r="D34" s="776" t="s">
        <v>151</v>
      </c>
      <c r="E34" s="777"/>
      <c r="F34" s="79" t="s">
        <v>152</v>
      </c>
      <c r="G34" s="805">
        <v>15478119</v>
      </c>
      <c r="H34" s="806"/>
      <c r="I34" s="807"/>
      <c r="J34" s="779"/>
      <c r="K34" s="779"/>
      <c r="L34" s="785" t="s">
        <v>192</v>
      </c>
      <c r="M34" s="785"/>
      <c r="N34" s="32"/>
      <c r="O34" s="112">
        <f>130.63/111.82</f>
        <v>1.1682167769629763</v>
      </c>
      <c r="P34" s="40" t="s">
        <v>193</v>
      </c>
      <c r="Q34" s="794">
        <f t="shared" si="0"/>
        <v>13249355.17553395</v>
      </c>
      <c r="R34" s="795"/>
      <c r="S34" s="811"/>
      <c r="T34" s="811"/>
      <c r="U34" s="811"/>
    </row>
    <row r="35" spans="2:21" ht="30" customHeight="1" x14ac:dyDescent="0.2">
      <c r="B35" s="268"/>
      <c r="C35" s="270"/>
      <c r="D35" s="776" t="s">
        <v>151</v>
      </c>
      <c r="E35" s="777"/>
      <c r="F35" s="79" t="s">
        <v>152</v>
      </c>
      <c r="G35" s="805">
        <v>2068530699</v>
      </c>
      <c r="H35" s="806"/>
      <c r="I35" s="807"/>
      <c r="J35" s="779"/>
      <c r="K35" s="779"/>
      <c r="L35" s="785" t="s">
        <v>194</v>
      </c>
      <c r="M35" s="785"/>
      <c r="N35" s="32"/>
      <c r="O35" s="112">
        <f>130.63/111.82</f>
        <v>1.1682167769629763</v>
      </c>
      <c r="P35" s="40" t="s">
        <v>193</v>
      </c>
      <c r="Q35" s="794">
        <f t="shared" si="0"/>
        <v>1770673679.5696239</v>
      </c>
      <c r="R35" s="795"/>
      <c r="S35" s="811"/>
      <c r="T35" s="811"/>
      <c r="U35" s="811"/>
    </row>
    <row r="36" spans="2:21" ht="30" customHeight="1" x14ac:dyDescent="0.2">
      <c r="B36" s="268"/>
      <c r="C36" s="270"/>
      <c r="D36" s="776" t="s">
        <v>151</v>
      </c>
      <c r="E36" s="777"/>
      <c r="F36" s="79" t="s">
        <v>152</v>
      </c>
      <c r="G36" s="805">
        <v>3102796048</v>
      </c>
      <c r="H36" s="806"/>
      <c r="I36" s="807"/>
      <c r="J36" s="779"/>
      <c r="K36" s="779"/>
      <c r="L36" s="785" t="s">
        <v>195</v>
      </c>
      <c r="M36" s="785"/>
      <c r="N36" s="32"/>
      <c r="O36" s="112">
        <f>130.63/111.82</f>
        <v>1.1682167769629763</v>
      </c>
      <c r="P36" s="40" t="s">
        <v>193</v>
      </c>
      <c r="Q36" s="794">
        <f t="shared" si="0"/>
        <v>2656010518.9264331</v>
      </c>
      <c r="R36" s="795"/>
      <c r="S36" s="811"/>
      <c r="T36" s="811"/>
      <c r="U36" s="811"/>
    </row>
    <row r="37" spans="2:21" ht="30" customHeight="1" x14ac:dyDescent="0.2">
      <c r="B37" s="268"/>
      <c r="C37" s="270"/>
      <c r="D37" s="776" t="s">
        <v>151</v>
      </c>
      <c r="E37" s="777"/>
      <c r="F37" s="79" t="s">
        <v>152</v>
      </c>
      <c r="G37" s="805">
        <v>3144320000</v>
      </c>
      <c r="H37" s="806"/>
      <c r="I37" s="807"/>
      <c r="J37" s="809"/>
      <c r="K37" s="779"/>
      <c r="L37" s="785" t="s">
        <v>196</v>
      </c>
      <c r="M37" s="785"/>
      <c r="N37" s="32"/>
      <c r="O37" s="112">
        <f>130.63/111.82</f>
        <v>1.1682167769629763</v>
      </c>
      <c r="P37" s="40" t="s">
        <v>193</v>
      </c>
      <c r="Q37" s="794">
        <f t="shared" si="0"/>
        <v>2691555250.7081065</v>
      </c>
      <c r="R37" s="795"/>
      <c r="S37" s="811"/>
      <c r="T37" s="811"/>
      <c r="U37" s="811"/>
    </row>
    <row r="38" spans="2:21" ht="30" customHeight="1" x14ac:dyDescent="0.2">
      <c r="B38" s="268"/>
      <c r="C38" s="270"/>
      <c r="D38" s="776" t="s">
        <v>151</v>
      </c>
      <c r="E38" s="777"/>
      <c r="F38" s="79" t="s">
        <v>152</v>
      </c>
      <c r="G38" s="805">
        <v>2453430908</v>
      </c>
      <c r="H38" s="806"/>
      <c r="I38" s="807"/>
      <c r="J38" s="779"/>
      <c r="K38" s="779"/>
      <c r="L38" s="785" t="s">
        <v>197</v>
      </c>
      <c r="M38" s="785"/>
      <c r="N38" s="32"/>
      <c r="O38" s="112">
        <f>131.28/111.82</f>
        <v>1.1740296905741372</v>
      </c>
      <c r="P38" s="40" t="s">
        <v>198</v>
      </c>
      <c r="Q38" s="794">
        <f t="shared" si="0"/>
        <v>2089752011.9786713</v>
      </c>
      <c r="R38" s="795"/>
      <c r="S38" s="811"/>
      <c r="T38" s="811"/>
      <c r="U38" s="811"/>
    </row>
    <row r="39" spans="2:21" ht="30" customHeight="1" x14ac:dyDescent="0.2">
      <c r="B39" s="268"/>
      <c r="C39" s="270"/>
      <c r="D39" s="776" t="s">
        <v>151</v>
      </c>
      <c r="E39" s="777"/>
      <c r="F39" s="79" t="s">
        <v>152</v>
      </c>
      <c r="G39" s="805">
        <v>3884800000</v>
      </c>
      <c r="H39" s="806"/>
      <c r="I39" s="807"/>
      <c r="J39" s="779"/>
      <c r="K39" s="779"/>
      <c r="L39" s="785" t="s">
        <v>199</v>
      </c>
      <c r="M39" s="785"/>
      <c r="N39" s="32"/>
      <c r="O39" s="112">
        <f>131.28/111.82</f>
        <v>1.1740296905741372</v>
      </c>
      <c r="P39" s="40" t="s">
        <v>198</v>
      </c>
      <c r="Q39" s="794">
        <f t="shared" si="0"/>
        <v>3308945277.2699566</v>
      </c>
      <c r="R39" s="795"/>
      <c r="S39" s="811"/>
      <c r="T39" s="811"/>
      <c r="U39" s="811"/>
    </row>
    <row r="40" spans="2:21" ht="30" customHeight="1" x14ac:dyDescent="0.2">
      <c r="B40" s="268"/>
      <c r="C40" s="270"/>
      <c r="D40" s="776" t="s">
        <v>151</v>
      </c>
      <c r="E40" s="777"/>
      <c r="F40" s="79" t="s">
        <v>152</v>
      </c>
      <c r="G40" s="805">
        <v>3680146362</v>
      </c>
      <c r="H40" s="806"/>
      <c r="I40" s="807"/>
      <c r="J40" s="779"/>
      <c r="K40" s="779"/>
      <c r="L40" s="785" t="s">
        <v>199</v>
      </c>
      <c r="M40" s="785"/>
      <c r="N40" s="32"/>
      <c r="O40" s="112">
        <f>131.28/111.82</f>
        <v>1.1740296905741372</v>
      </c>
      <c r="P40" s="40" t="s">
        <v>198</v>
      </c>
      <c r="Q40" s="794">
        <f t="shared" si="0"/>
        <v>3134628017.9680066</v>
      </c>
      <c r="R40" s="795"/>
      <c r="S40" s="811"/>
      <c r="T40" s="811"/>
      <c r="U40" s="811"/>
    </row>
    <row r="41" spans="2:21" ht="30" customHeight="1" x14ac:dyDescent="0.2">
      <c r="B41" s="268"/>
      <c r="C41" s="270"/>
      <c r="D41" s="776" t="s">
        <v>151</v>
      </c>
      <c r="E41" s="777"/>
      <c r="F41" s="79" t="s">
        <v>152</v>
      </c>
      <c r="G41" s="805">
        <v>1524124667</v>
      </c>
      <c r="H41" s="806"/>
      <c r="I41" s="807"/>
      <c r="J41" s="779"/>
      <c r="K41" s="779"/>
      <c r="L41" s="785" t="s">
        <v>200</v>
      </c>
      <c r="M41" s="785"/>
      <c r="N41" s="32"/>
      <c r="O41" s="112">
        <f>131.95/111.82</f>
        <v>1.1800214630656412</v>
      </c>
      <c r="P41" s="40" t="s">
        <v>201</v>
      </c>
      <c r="Q41" s="794">
        <f t="shared" si="0"/>
        <v>1291607580.6285715</v>
      </c>
      <c r="R41" s="795"/>
      <c r="S41" s="811"/>
      <c r="T41" s="811"/>
      <c r="U41" s="811"/>
    </row>
    <row r="42" spans="2:21" ht="30" customHeight="1" x14ac:dyDescent="0.2">
      <c r="B42" s="268"/>
      <c r="C42" s="270"/>
      <c r="D42" s="776" t="s">
        <v>151</v>
      </c>
      <c r="E42" s="777"/>
      <c r="F42" s="79" t="s">
        <v>152</v>
      </c>
      <c r="G42" s="793">
        <v>2286187000</v>
      </c>
      <c r="H42" s="793"/>
      <c r="I42" s="793"/>
      <c r="J42" s="779"/>
      <c r="K42" s="779"/>
      <c r="L42" s="785" t="s">
        <v>202</v>
      </c>
      <c r="M42" s="785"/>
      <c r="N42" s="32"/>
      <c r="O42" s="112">
        <f>131.95/111.82</f>
        <v>1.1800214630656412</v>
      </c>
      <c r="P42" s="40" t="s">
        <v>201</v>
      </c>
      <c r="Q42" s="794">
        <f t="shared" si="0"/>
        <v>1937411370.5191362</v>
      </c>
      <c r="R42" s="795"/>
      <c r="S42" s="291"/>
      <c r="T42" s="291"/>
      <c r="U42" s="291"/>
    </row>
    <row r="43" spans="2:21" ht="30" customHeight="1" x14ac:dyDescent="0.2">
      <c r="B43" s="268"/>
      <c r="C43" s="270"/>
      <c r="D43" s="776" t="s">
        <v>151</v>
      </c>
      <c r="E43" s="777"/>
      <c r="F43" s="79" t="s">
        <v>152</v>
      </c>
      <c r="G43" s="793">
        <v>2172591291</v>
      </c>
      <c r="H43" s="793"/>
      <c r="I43" s="793"/>
      <c r="J43" s="779"/>
      <c r="K43" s="779"/>
      <c r="L43" s="785" t="s">
        <v>202</v>
      </c>
      <c r="M43" s="785"/>
      <c r="N43" s="32"/>
      <c r="O43" s="112">
        <f>131.95/111.82</f>
        <v>1.1800214630656412</v>
      </c>
      <c r="P43" s="40" t="s">
        <v>201</v>
      </c>
      <c r="Q43" s="794">
        <f t="shared" si="0"/>
        <v>1841145571.501478</v>
      </c>
      <c r="R43" s="795"/>
      <c r="S43" s="291"/>
      <c r="T43" s="291"/>
      <c r="U43" s="291"/>
    </row>
    <row r="44" spans="2:21" ht="30" customHeight="1" x14ac:dyDescent="0.2">
      <c r="B44" s="268"/>
      <c r="C44" s="270"/>
      <c r="D44" s="776" t="s">
        <v>151</v>
      </c>
      <c r="E44" s="777"/>
      <c r="F44" s="79" t="s">
        <v>152</v>
      </c>
      <c r="G44" s="793">
        <v>2300677333</v>
      </c>
      <c r="H44" s="793"/>
      <c r="I44" s="793"/>
      <c r="J44" s="779"/>
      <c r="K44" s="779"/>
      <c r="L44" s="785" t="s">
        <v>203</v>
      </c>
      <c r="M44" s="785"/>
      <c r="N44" s="41"/>
      <c r="O44" s="112">
        <f>132.58/111.82</f>
        <v>1.1856555177964587</v>
      </c>
      <c r="P44" s="40" t="s">
        <v>204</v>
      </c>
      <c r="Q44" s="794">
        <f t="shared" si="0"/>
        <v>1940426454.7900133</v>
      </c>
      <c r="R44" s="795"/>
      <c r="S44" s="811"/>
      <c r="T44" s="811"/>
      <c r="U44" s="811"/>
    </row>
    <row r="45" spans="2:21" ht="30" customHeight="1" x14ac:dyDescent="0.2">
      <c r="B45" s="268"/>
      <c r="C45" s="270"/>
      <c r="D45" s="776" t="s">
        <v>151</v>
      </c>
      <c r="E45" s="777"/>
      <c r="F45" s="79" t="s">
        <v>152</v>
      </c>
      <c r="G45" s="793">
        <v>3451016000</v>
      </c>
      <c r="H45" s="793"/>
      <c r="I45" s="793"/>
      <c r="J45" s="779"/>
      <c r="K45" s="779"/>
      <c r="L45" s="785" t="s">
        <v>205</v>
      </c>
      <c r="M45" s="785" t="s">
        <v>205</v>
      </c>
      <c r="N45" s="41"/>
      <c r="O45" s="112">
        <f>132.58/111.82</f>
        <v>1.1856555177964587</v>
      </c>
      <c r="P45" s="40" t="s">
        <v>204</v>
      </c>
      <c r="Q45" s="794">
        <f t="shared" si="0"/>
        <v>2910639682.6067276</v>
      </c>
      <c r="R45" s="795"/>
      <c r="S45" s="811"/>
      <c r="T45" s="811"/>
      <c r="U45" s="811"/>
    </row>
    <row r="46" spans="2:21" ht="30" customHeight="1" x14ac:dyDescent="0.2">
      <c r="B46" s="268"/>
      <c r="C46" s="270"/>
      <c r="D46" s="776" t="s">
        <v>151</v>
      </c>
      <c r="E46" s="777"/>
      <c r="F46" s="79" t="s">
        <v>152</v>
      </c>
      <c r="G46" s="793">
        <v>3451016000</v>
      </c>
      <c r="H46" s="793"/>
      <c r="I46" s="793"/>
      <c r="J46" s="779"/>
      <c r="K46" s="779"/>
      <c r="L46" s="785" t="s">
        <v>206</v>
      </c>
      <c r="M46" s="785" t="s">
        <v>206</v>
      </c>
      <c r="N46" s="41"/>
      <c r="O46" s="112">
        <f>132.58/111.82</f>
        <v>1.1856555177964587</v>
      </c>
      <c r="P46" s="40" t="s">
        <v>204</v>
      </c>
      <c r="Q46" s="794">
        <f t="shared" si="0"/>
        <v>2910639682.6067276</v>
      </c>
      <c r="R46" s="795"/>
      <c r="S46" s="811"/>
      <c r="T46" s="811"/>
      <c r="U46" s="811"/>
    </row>
    <row r="47" spans="2:21" ht="30" customHeight="1" x14ac:dyDescent="0.2">
      <c r="B47" s="268"/>
      <c r="C47" s="270"/>
      <c r="D47" s="776" t="s">
        <v>151</v>
      </c>
      <c r="E47" s="777"/>
      <c r="F47" s="79" t="s">
        <v>152</v>
      </c>
      <c r="G47" s="793">
        <v>1592666667</v>
      </c>
      <c r="H47" s="793"/>
      <c r="I47" s="793"/>
      <c r="J47" s="779"/>
      <c r="K47" s="779"/>
      <c r="L47" s="785">
        <v>42594</v>
      </c>
      <c r="M47" s="785">
        <v>42594</v>
      </c>
      <c r="N47" s="41"/>
      <c r="O47" s="112">
        <f>133.27/111.82</f>
        <v>1.1918261491683064</v>
      </c>
      <c r="P47" s="40" t="s">
        <v>207</v>
      </c>
      <c r="Q47" s="794">
        <f t="shared" si="0"/>
        <v>1336324654.4904327</v>
      </c>
      <c r="R47" s="795"/>
      <c r="S47" s="811"/>
      <c r="T47" s="811"/>
      <c r="U47" s="811"/>
    </row>
    <row r="48" spans="2:21" ht="30" customHeight="1" x14ac:dyDescent="0.2">
      <c r="B48" s="268"/>
      <c r="C48" s="270"/>
      <c r="D48" s="776" t="s">
        <v>151</v>
      </c>
      <c r="E48" s="777"/>
      <c r="F48" s="79" t="s">
        <v>152</v>
      </c>
      <c r="G48" s="793">
        <v>733125000</v>
      </c>
      <c r="H48" s="793"/>
      <c r="I48" s="793"/>
      <c r="J48" s="779"/>
      <c r="K48" s="779"/>
      <c r="L48" s="785">
        <v>42601</v>
      </c>
      <c r="M48" s="785">
        <v>42601</v>
      </c>
      <c r="N48" s="41"/>
      <c r="O48" s="112">
        <f>133.27/111.82</f>
        <v>1.1918261491683064</v>
      </c>
      <c r="P48" s="40" t="s">
        <v>207</v>
      </c>
      <c r="Q48" s="794">
        <f t="shared" si="0"/>
        <v>615127466.79672837</v>
      </c>
      <c r="R48" s="795"/>
      <c r="S48" s="811"/>
      <c r="T48" s="811"/>
      <c r="U48" s="811"/>
    </row>
    <row r="49" spans="2:21" ht="30" customHeight="1" x14ac:dyDescent="0.2">
      <c r="B49" s="268"/>
      <c r="C49" s="270"/>
      <c r="D49" s="776" t="s">
        <v>151</v>
      </c>
      <c r="E49" s="777"/>
      <c r="F49" s="79" t="s">
        <v>152</v>
      </c>
      <c r="G49" s="793">
        <v>2360000000</v>
      </c>
      <c r="H49" s="793"/>
      <c r="I49" s="793"/>
      <c r="J49" s="779"/>
      <c r="K49" s="779"/>
      <c r="L49" s="785">
        <v>42613</v>
      </c>
      <c r="M49" s="785">
        <v>42613</v>
      </c>
      <c r="N49" s="41"/>
      <c r="O49" s="112">
        <f>133.27/111.82</f>
        <v>1.1918261491683064</v>
      </c>
      <c r="P49" s="40" t="s">
        <v>207</v>
      </c>
      <c r="Q49" s="794">
        <f t="shared" si="0"/>
        <v>1980154573.4223752</v>
      </c>
      <c r="R49" s="795"/>
      <c r="S49" s="811"/>
      <c r="T49" s="811"/>
      <c r="U49" s="811"/>
    </row>
    <row r="50" spans="2:21" ht="30" customHeight="1" x14ac:dyDescent="0.2">
      <c r="B50" s="268"/>
      <c r="C50" s="270"/>
      <c r="D50" s="776" t="s">
        <v>151</v>
      </c>
      <c r="E50" s="777"/>
      <c r="F50" s="79" t="s">
        <v>152</v>
      </c>
      <c r="G50" s="793">
        <v>1655875000</v>
      </c>
      <c r="H50" s="793"/>
      <c r="I50" s="793"/>
      <c r="J50" s="779"/>
      <c r="K50" s="779"/>
      <c r="L50" s="785">
        <v>42613</v>
      </c>
      <c r="M50" s="785">
        <v>42613</v>
      </c>
      <c r="N50" s="41"/>
      <c r="O50" s="112">
        <f>133.27/111.82</f>
        <v>1.1918261491683064</v>
      </c>
      <c r="P50" s="40" t="s">
        <v>207</v>
      </c>
      <c r="Q50" s="794">
        <f t="shared" si="0"/>
        <v>1389359514.5193965</v>
      </c>
      <c r="R50" s="795"/>
      <c r="S50" s="811"/>
      <c r="T50" s="811"/>
      <c r="U50" s="811"/>
    </row>
    <row r="51" spans="2:21" ht="30" customHeight="1" x14ac:dyDescent="0.2">
      <c r="B51" s="268"/>
      <c r="C51" s="270"/>
      <c r="D51" s="776" t="s">
        <v>151</v>
      </c>
      <c r="E51" s="777"/>
      <c r="F51" s="79" t="s">
        <v>152</v>
      </c>
      <c r="G51" s="793">
        <v>29000000</v>
      </c>
      <c r="H51" s="793"/>
      <c r="I51" s="793"/>
      <c r="J51" s="779"/>
      <c r="K51" s="779"/>
      <c r="L51" s="785">
        <v>42614</v>
      </c>
      <c r="M51" s="785">
        <v>42614</v>
      </c>
      <c r="N51" s="41"/>
      <c r="O51" s="112">
        <f>132.85/111.82</f>
        <v>1.1880701126810946</v>
      </c>
      <c r="P51" s="40" t="s">
        <v>208</v>
      </c>
      <c r="Q51" s="794">
        <f t="shared" si="0"/>
        <v>24409333.835152429</v>
      </c>
      <c r="R51" s="795"/>
      <c r="S51" s="811"/>
      <c r="T51" s="811"/>
      <c r="U51" s="811"/>
    </row>
    <row r="52" spans="2:21" ht="30" customHeight="1" x14ac:dyDescent="0.2">
      <c r="B52" s="268"/>
      <c r="C52" s="270"/>
      <c r="D52" s="776" t="s">
        <v>151</v>
      </c>
      <c r="E52" s="777"/>
      <c r="F52" s="79" t="s">
        <v>152</v>
      </c>
      <c r="G52" s="793">
        <v>600000000</v>
      </c>
      <c r="H52" s="793"/>
      <c r="I52" s="793"/>
      <c r="J52" s="779"/>
      <c r="K52" s="779"/>
      <c r="L52" s="785">
        <v>42627</v>
      </c>
      <c r="M52" s="785">
        <v>42627</v>
      </c>
      <c r="N52" s="41"/>
      <c r="O52" s="112">
        <f>132.85/111.82</f>
        <v>1.1880701126810946</v>
      </c>
      <c r="P52" s="40" t="s">
        <v>208</v>
      </c>
      <c r="Q52" s="794">
        <f t="shared" si="0"/>
        <v>505020700.0376364</v>
      </c>
      <c r="R52" s="795"/>
      <c r="S52" s="811"/>
      <c r="T52" s="811"/>
      <c r="U52" s="811"/>
    </row>
    <row r="53" spans="2:21" ht="30" customHeight="1" x14ac:dyDescent="0.2">
      <c r="B53" s="268"/>
      <c r="C53" s="270"/>
      <c r="D53" s="776" t="s">
        <v>151</v>
      </c>
      <c r="E53" s="777"/>
      <c r="F53" s="79" t="s">
        <v>152</v>
      </c>
      <c r="G53" s="793">
        <v>3570400000</v>
      </c>
      <c r="H53" s="793"/>
      <c r="I53" s="793"/>
      <c r="J53" s="779"/>
      <c r="K53" s="779"/>
      <c r="L53" s="785">
        <v>42629</v>
      </c>
      <c r="M53" s="785">
        <v>42629</v>
      </c>
      <c r="N53" s="41"/>
      <c r="O53" s="112">
        <f>132.85/111.82</f>
        <v>1.1880701126810946</v>
      </c>
      <c r="P53" s="40" t="s">
        <v>208</v>
      </c>
      <c r="Q53" s="794">
        <f t="shared" si="0"/>
        <v>3005209845.6906285</v>
      </c>
      <c r="R53" s="795"/>
      <c r="S53" s="811"/>
      <c r="T53" s="811"/>
      <c r="U53" s="811"/>
    </row>
    <row r="54" spans="2:21" ht="30" customHeight="1" x14ac:dyDescent="0.2">
      <c r="B54" s="268"/>
      <c r="C54" s="270"/>
      <c r="D54" s="776" t="s">
        <v>151</v>
      </c>
      <c r="E54" s="777"/>
      <c r="F54" s="79" t="s">
        <v>152</v>
      </c>
      <c r="G54" s="793">
        <v>1780266667</v>
      </c>
      <c r="H54" s="793"/>
      <c r="I54" s="793"/>
      <c r="J54" s="779"/>
      <c r="K54" s="779"/>
      <c r="L54" s="785">
        <v>42627</v>
      </c>
      <c r="M54" s="785">
        <v>42629</v>
      </c>
      <c r="N54" s="41"/>
      <c r="O54" s="112">
        <f>132.85/111.82</f>
        <v>1.1880701126810946</v>
      </c>
      <c r="P54" s="40" t="s">
        <v>208</v>
      </c>
      <c r="Q54" s="794">
        <f t="shared" si="0"/>
        <v>1498452530.7033496</v>
      </c>
      <c r="R54" s="795"/>
      <c r="S54" s="811"/>
      <c r="T54" s="811"/>
      <c r="U54" s="811"/>
    </row>
    <row r="55" spans="2:21" ht="30" customHeight="1" x14ac:dyDescent="0.2">
      <c r="B55" s="268"/>
      <c r="C55" s="270"/>
      <c r="D55" s="776" t="s">
        <v>151</v>
      </c>
      <c r="E55" s="777"/>
      <c r="F55" s="79" t="s">
        <v>152</v>
      </c>
      <c r="G55" s="793">
        <v>5000000000</v>
      </c>
      <c r="H55" s="793"/>
      <c r="I55" s="793"/>
      <c r="J55" s="779"/>
      <c r="K55" s="779"/>
      <c r="L55" s="785">
        <v>42657</v>
      </c>
      <c r="M55" s="785">
        <v>42657</v>
      </c>
      <c r="N55" s="41"/>
      <c r="O55" s="112">
        <f>132.78/111.82</f>
        <v>1.1874441065998929</v>
      </c>
      <c r="P55" s="40" t="s">
        <v>209</v>
      </c>
      <c r="Q55" s="794">
        <f t="shared" si="0"/>
        <v>4210724506.702816</v>
      </c>
      <c r="R55" s="795"/>
      <c r="S55" s="811"/>
      <c r="T55" s="811"/>
      <c r="U55" s="811"/>
    </row>
    <row r="56" spans="2:21" ht="30" customHeight="1" x14ac:dyDescent="0.2">
      <c r="B56" s="268"/>
      <c r="C56" s="270"/>
      <c r="D56" s="776" t="s">
        <v>151</v>
      </c>
      <c r="E56" s="777"/>
      <c r="F56" s="79" t="s">
        <v>152</v>
      </c>
      <c r="G56" s="793">
        <v>2900000000</v>
      </c>
      <c r="H56" s="793"/>
      <c r="I56" s="793"/>
      <c r="J56" s="779"/>
      <c r="K56" s="779"/>
      <c r="L56" s="785" t="s">
        <v>210</v>
      </c>
      <c r="M56" s="785" t="s">
        <v>210</v>
      </c>
      <c r="N56" s="41"/>
      <c r="O56" s="112">
        <f>132.78/111.82</f>
        <v>1.1874441065998929</v>
      </c>
      <c r="P56" s="40" t="s">
        <v>209</v>
      </c>
      <c r="Q56" s="794">
        <f t="shared" si="0"/>
        <v>2442220213.8876333</v>
      </c>
      <c r="R56" s="795"/>
      <c r="S56" s="811"/>
      <c r="T56" s="811"/>
      <c r="U56" s="811"/>
    </row>
    <row r="57" spans="2:21" ht="30" customHeight="1" x14ac:dyDescent="0.2">
      <c r="B57" s="268"/>
      <c r="C57" s="270"/>
      <c r="D57" s="776" t="s">
        <v>151</v>
      </c>
      <c r="E57" s="777"/>
      <c r="F57" s="79" t="s">
        <v>152</v>
      </c>
      <c r="G57" s="793">
        <v>3570400000</v>
      </c>
      <c r="H57" s="793"/>
      <c r="I57" s="793"/>
      <c r="J57" s="779"/>
      <c r="K57" s="779"/>
      <c r="L57" s="785" t="s">
        <v>211</v>
      </c>
      <c r="M57" s="785" t="s">
        <v>211</v>
      </c>
      <c r="N57" s="41"/>
      <c r="O57" s="112">
        <f>132.78/111.82</f>
        <v>1.1874441065998929</v>
      </c>
      <c r="P57" s="40" t="s">
        <v>209</v>
      </c>
      <c r="Q57" s="794">
        <f t="shared" si="0"/>
        <v>3006794155.746347</v>
      </c>
      <c r="R57" s="795"/>
      <c r="S57" s="811"/>
      <c r="T57" s="811"/>
      <c r="U57" s="811"/>
    </row>
    <row r="58" spans="2:21" ht="30" customHeight="1" x14ac:dyDescent="0.2">
      <c r="B58" s="268"/>
      <c r="C58" s="270"/>
      <c r="D58" s="776" t="s">
        <v>151</v>
      </c>
      <c r="E58" s="777"/>
      <c r="F58" s="79" t="s">
        <v>152</v>
      </c>
      <c r="G58" s="793">
        <v>5000000000</v>
      </c>
      <c r="H58" s="793"/>
      <c r="I58" s="793"/>
      <c r="J58" s="779"/>
      <c r="K58" s="779"/>
      <c r="L58" s="785" t="s">
        <v>212</v>
      </c>
      <c r="M58" s="785" t="s">
        <v>212</v>
      </c>
      <c r="N58" s="41"/>
      <c r="O58" s="112">
        <f>132.78/111.82</f>
        <v>1.1874441065998929</v>
      </c>
      <c r="P58" s="40" t="s">
        <v>209</v>
      </c>
      <c r="Q58" s="794">
        <f t="shared" si="0"/>
        <v>4210724506.702816</v>
      </c>
      <c r="R58" s="795"/>
      <c r="S58" s="812"/>
      <c r="T58" s="812"/>
      <c r="U58" s="812"/>
    </row>
    <row r="59" spans="2:21" ht="31.5" customHeight="1" x14ac:dyDescent="0.2">
      <c r="B59" s="268"/>
      <c r="C59" s="270"/>
      <c r="D59" s="776" t="s">
        <v>151</v>
      </c>
      <c r="E59" s="777"/>
      <c r="F59" s="79" t="s">
        <v>152</v>
      </c>
      <c r="G59" s="793">
        <v>433333333</v>
      </c>
      <c r="H59" s="793"/>
      <c r="I59" s="793"/>
      <c r="J59" s="779"/>
      <c r="K59" s="779"/>
      <c r="L59" s="785" t="s">
        <v>212</v>
      </c>
      <c r="M59" s="785" t="s">
        <v>212</v>
      </c>
      <c r="N59" s="41"/>
      <c r="O59" s="112">
        <f>132.78/111.82</f>
        <v>1.1874441065998929</v>
      </c>
      <c r="P59" s="40" t="s">
        <v>209</v>
      </c>
      <c r="Q59" s="794">
        <f t="shared" si="0"/>
        <v>364929456.96686244</v>
      </c>
      <c r="R59" s="795"/>
      <c r="S59" s="811"/>
      <c r="T59" s="811"/>
      <c r="U59" s="811"/>
    </row>
    <row r="60" spans="2:21" ht="27.75" customHeight="1" x14ac:dyDescent="0.2">
      <c r="B60" s="268"/>
      <c r="C60" s="270"/>
      <c r="D60" s="776" t="s">
        <v>151</v>
      </c>
      <c r="E60" s="777"/>
      <c r="F60" s="79" t="s">
        <v>152</v>
      </c>
      <c r="G60" s="793">
        <v>1260000000</v>
      </c>
      <c r="H60" s="793"/>
      <c r="I60" s="793"/>
      <c r="J60" s="779"/>
      <c r="K60" s="779"/>
      <c r="L60" s="785" t="s">
        <v>213</v>
      </c>
      <c r="M60" s="785" t="s">
        <v>213</v>
      </c>
      <c r="N60" s="41"/>
      <c r="O60" s="112">
        <f>132.7/111.82</f>
        <v>1.186728671078519</v>
      </c>
      <c r="P60" s="40" t="s">
        <v>214</v>
      </c>
      <c r="Q60" s="794">
        <f t="shared" si="0"/>
        <v>1061742275.8100981</v>
      </c>
      <c r="R60" s="795"/>
      <c r="S60" s="812"/>
      <c r="T60" s="812"/>
      <c r="U60" s="812"/>
    </row>
    <row r="61" spans="2:21" ht="31.5" customHeight="1" x14ac:dyDescent="0.2">
      <c r="B61" s="268"/>
      <c r="C61" s="270"/>
      <c r="D61" s="776" t="s">
        <v>151</v>
      </c>
      <c r="E61" s="777"/>
      <c r="F61" s="79" t="s">
        <v>152</v>
      </c>
      <c r="G61" s="793">
        <v>1890000000</v>
      </c>
      <c r="H61" s="793"/>
      <c r="I61" s="793"/>
      <c r="J61" s="814"/>
      <c r="K61" s="779"/>
      <c r="L61" s="785" t="s">
        <v>215</v>
      </c>
      <c r="M61" s="785" t="s">
        <v>215</v>
      </c>
      <c r="N61" s="41"/>
      <c r="O61" s="112">
        <f>132.7/111.82</f>
        <v>1.186728671078519</v>
      </c>
      <c r="P61" s="40" t="s">
        <v>214</v>
      </c>
      <c r="Q61" s="794">
        <f t="shared" si="0"/>
        <v>1592613413.715147</v>
      </c>
      <c r="R61" s="795"/>
      <c r="S61" s="811"/>
      <c r="T61" s="811"/>
      <c r="U61" s="811"/>
    </row>
    <row r="62" spans="2:21" ht="31.5" customHeight="1" x14ac:dyDescent="0.2">
      <c r="B62" s="268"/>
      <c r="C62" s="270"/>
      <c r="D62" s="776" t="s">
        <v>151</v>
      </c>
      <c r="E62" s="777"/>
      <c r="F62" s="79" t="s">
        <v>152</v>
      </c>
      <c r="G62" s="793">
        <v>1890000000</v>
      </c>
      <c r="H62" s="793"/>
      <c r="I62" s="793"/>
      <c r="J62" s="779"/>
      <c r="K62" s="779"/>
      <c r="L62" s="785" t="s">
        <v>216</v>
      </c>
      <c r="M62" s="785" t="s">
        <v>216</v>
      </c>
      <c r="N62" s="41"/>
      <c r="O62" s="112">
        <f>132.7/111.82</f>
        <v>1.186728671078519</v>
      </c>
      <c r="P62" s="40" t="s">
        <v>214</v>
      </c>
      <c r="Q62" s="794">
        <f t="shared" si="0"/>
        <v>1592613413.715147</v>
      </c>
      <c r="R62" s="795"/>
      <c r="S62" s="813"/>
      <c r="T62" s="813"/>
      <c r="U62" s="813"/>
    </row>
    <row r="63" spans="2:21" ht="31.5" customHeight="1" x14ac:dyDescent="0.2">
      <c r="B63" s="268"/>
      <c r="C63" s="270"/>
      <c r="D63" s="776" t="s">
        <v>151</v>
      </c>
      <c r="E63" s="777"/>
      <c r="F63" s="79" t="s">
        <v>152</v>
      </c>
      <c r="G63" s="793">
        <v>1440000000</v>
      </c>
      <c r="H63" s="793"/>
      <c r="I63" s="793"/>
      <c r="J63" s="779"/>
      <c r="K63" s="779"/>
      <c r="L63" s="785">
        <v>42755</v>
      </c>
      <c r="M63" s="785" t="s">
        <v>216</v>
      </c>
      <c r="N63" s="41"/>
      <c r="O63" s="112">
        <f>133.4/111.82</f>
        <v>1.1929887318905386</v>
      </c>
      <c r="P63" s="40" t="s">
        <v>217</v>
      </c>
      <c r="Q63" s="794">
        <f t="shared" si="0"/>
        <v>1207052473.7631183</v>
      </c>
      <c r="R63" s="795"/>
      <c r="S63" s="813"/>
      <c r="T63" s="813"/>
      <c r="U63" s="813"/>
    </row>
    <row r="64" spans="2:21" ht="31.5" customHeight="1" x14ac:dyDescent="0.2">
      <c r="B64" s="268"/>
      <c r="C64" s="270"/>
      <c r="D64" s="776" t="s">
        <v>151</v>
      </c>
      <c r="E64" s="777"/>
      <c r="F64" s="79" t="s">
        <v>152</v>
      </c>
      <c r="G64" s="793">
        <v>1440000000</v>
      </c>
      <c r="H64" s="793"/>
      <c r="I64" s="793"/>
      <c r="J64" s="779"/>
      <c r="K64" s="779"/>
      <c r="L64" s="785">
        <v>42755</v>
      </c>
      <c r="M64" s="785" t="s">
        <v>216</v>
      </c>
      <c r="N64" s="41"/>
      <c r="O64" s="112">
        <f>133.4/111.82</f>
        <v>1.1929887318905386</v>
      </c>
      <c r="P64" s="40" t="s">
        <v>217</v>
      </c>
      <c r="Q64" s="794">
        <f t="shared" si="0"/>
        <v>1207052473.7631183</v>
      </c>
      <c r="R64" s="795"/>
      <c r="S64" s="813"/>
      <c r="T64" s="813"/>
      <c r="U64" s="813"/>
    </row>
    <row r="65" spans="2:21" ht="31.5" customHeight="1" x14ac:dyDescent="0.2">
      <c r="B65" s="268"/>
      <c r="C65" s="270"/>
      <c r="D65" s="776" t="s">
        <v>151</v>
      </c>
      <c r="E65" s="777"/>
      <c r="F65" s="79" t="s">
        <v>152</v>
      </c>
      <c r="G65" s="793">
        <v>960000000</v>
      </c>
      <c r="H65" s="793"/>
      <c r="I65" s="793"/>
      <c r="J65" s="779"/>
      <c r="K65" s="779"/>
      <c r="L65" s="785" t="s">
        <v>218</v>
      </c>
      <c r="M65" s="785" t="s">
        <v>216</v>
      </c>
      <c r="N65" s="41"/>
      <c r="O65" s="112">
        <f>134.77/111.82</f>
        <v>1.2052405651940621</v>
      </c>
      <c r="P65" s="40" t="s">
        <v>219</v>
      </c>
      <c r="Q65" s="794">
        <f t="shared" si="0"/>
        <v>796521481.04177475</v>
      </c>
      <c r="R65" s="795"/>
      <c r="S65" s="813"/>
      <c r="T65" s="813"/>
      <c r="U65" s="813"/>
    </row>
    <row r="66" spans="2:21" ht="31.5" customHeight="1" x14ac:dyDescent="0.2">
      <c r="B66" s="268"/>
      <c r="C66" s="270"/>
      <c r="D66" s="776" t="s">
        <v>151</v>
      </c>
      <c r="E66" s="777"/>
      <c r="F66" s="79" t="s">
        <v>152</v>
      </c>
      <c r="G66" s="793">
        <v>3450000000</v>
      </c>
      <c r="H66" s="793"/>
      <c r="I66" s="793"/>
      <c r="J66" s="779"/>
      <c r="K66" s="779"/>
      <c r="L66" s="785">
        <v>42826</v>
      </c>
      <c r="M66" s="785" t="s">
        <v>216</v>
      </c>
      <c r="N66" s="41"/>
      <c r="O66" s="112">
        <f>134.77/111.82</f>
        <v>1.2052405651940621</v>
      </c>
      <c r="P66" s="40" t="s">
        <v>220</v>
      </c>
      <c r="Q66" s="794">
        <f t="shared" si="0"/>
        <v>2862499072.4938779</v>
      </c>
      <c r="R66" s="795"/>
      <c r="S66" s="813"/>
      <c r="T66" s="813"/>
      <c r="U66" s="813"/>
    </row>
    <row r="67" spans="2:21" ht="31.5" customHeight="1" x14ac:dyDescent="0.2">
      <c r="B67" s="268"/>
      <c r="C67" s="270"/>
      <c r="D67" s="776" t="s">
        <v>151</v>
      </c>
      <c r="E67" s="777"/>
      <c r="F67" s="79" t="s">
        <v>152</v>
      </c>
      <c r="G67" s="793">
        <v>2300000000</v>
      </c>
      <c r="H67" s="793"/>
      <c r="I67" s="793"/>
      <c r="J67" s="809"/>
      <c r="K67" s="779"/>
      <c r="L67" s="785">
        <v>42788</v>
      </c>
      <c r="M67" s="785" t="s">
        <v>216</v>
      </c>
      <c r="N67" s="41"/>
      <c r="O67" s="112">
        <f>134.77/111.82</f>
        <v>1.2052405651940621</v>
      </c>
      <c r="P67" s="40" t="s">
        <v>220</v>
      </c>
      <c r="Q67" s="794">
        <f t="shared" si="0"/>
        <v>1908332714.9959188</v>
      </c>
      <c r="R67" s="795"/>
      <c r="S67" s="813"/>
      <c r="T67" s="813"/>
      <c r="U67" s="813"/>
    </row>
    <row r="68" spans="2:21" ht="31.5" customHeight="1" x14ac:dyDescent="0.2">
      <c r="B68" s="268"/>
      <c r="C68" s="270"/>
      <c r="D68" s="776" t="s">
        <v>151</v>
      </c>
      <c r="E68" s="777"/>
      <c r="F68" s="79" t="s">
        <v>152</v>
      </c>
      <c r="G68" s="793">
        <v>3450000000</v>
      </c>
      <c r="H68" s="793"/>
      <c r="I68" s="793"/>
      <c r="J68" s="779"/>
      <c r="K68" s="779"/>
      <c r="L68" s="785">
        <v>42786</v>
      </c>
      <c r="M68" s="785" t="s">
        <v>216</v>
      </c>
      <c r="N68" s="41"/>
      <c r="O68" s="112">
        <f>136.12/111.82</f>
        <v>1.2173135396172421</v>
      </c>
      <c r="P68" s="40" t="s">
        <v>220</v>
      </c>
      <c r="Q68" s="794">
        <f t="shared" si="0"/>
        <v>2834109609.1683807</v>
      </c>
      <c r="R68" s="795"/>
      <c r="S68" s="813"/>
      <c r="T68" s="813"/>
      <c r="U68" s="813"/>
    </row>
    <row r="69" spans="2:21" ht="31.5" customHeight="1" x14ac:dyDescent="0.2">
      <c r="B69" s="268"/>
      <c r="C69" s="270"/>
      <c r="D69" s="776" t="s">
        <v>151</v>
      </c>
      <c r="E69" s="777"/>
      <c r="F69" s="79" t="s">
        <v>152</v>
      </c>
      <c r="G69" s="793">
        <v>330000000</v>
      </c>
      <c r="H69" s="793"/>
      <c r="I69" s="793"/>
      <c r="J69" s="809"/>
      <c r="K69" s="779"/>
      <c r="L69" s="785">
        <v>42842</v>
      </c>
      <c r="M69" s="785" t="s">
        <v>216</v>
      </c>
      <c r="N69" s="41"/>
      <c r="O69" s="112">
        <f t="shared" ref="O69:O71" si="1">136.76/111.82</f>
        <v>1.2230370237882311</v>
      </c>
      <c r="P69" s="40" t="s">
        <v>220</v>
      </c>
      <c r="Q69" s="794">
        <f t="shared" si="0"/>
        <v>269820122.84293652</v>
      </c>
      <c r="R69" s="795"/>
      <c r="S69" s="813"/>
      <c r="T69" s="813"/>
      <c r="U69" s="813"/>
    </row>
    <row r="70" spans="2:21" ht="31.5" customHeight="1" x14ac:dyDescent="0.2">
      <c r="B70" s="268"/>
      <c r="C70" s="270"/>
      <c r="D70" s="776" t="s">
        <v>151</v>
      </c>
      <c r="E70" s="777"/>
      <c r="F70" s="79" t="s">
        <v>152</v>
      </c>
      <c r="G70" s="793">
        <v>90000000</v>
      </c>
      <c r="H70" s="793"/>
      <c r="I70" s="793"/>
      <c r="J70" s="779"/>
      <c r="K70" s="779"/>
      <c r="L70" s="815" t="s">
        <v>221</v>
      </c>
      <c r="M70" s="816"/>
      <c r="N70" s="41"/>
      <c r="O70" s="112">
        <f t="shared" si="1"/>
        <v>1.2230370237882311</v>
      </c>
      <c r="P70" s="40" t="s">
        <v>220</v>
      </c>
      <c r="Q70" s="794">
        <f t="shared" si="0"/>
        <v>73587306.229891777</v>
      </c>
      <c r="R70" s="795"/>
      <c r="S70" s="813"/>
      <c r="T70" s="813"/>
      <c r="U70" s="813"/>
    </row>
    <row r="71" spans="2:21" ht="31.5" customHeight="1" x14ac:dyDescent="0.2">
      <c r="B71" s="268"/>
      <c r="C71" s="270"/>
      <c r="D71" s="776" t="s">
        <v>151</v>
      </c>
      <c r="E71" s="777"/>
      <c r="F71" s="79" t="s">
        <v>152</v>
      </c>
      <c r="G71" s="793">
        <v>420000000</v>
      </c>
      <c r="H71" s="793"/>
      <c r="I71" s="793"/>
      <c r="J71" s="809"/>
      <c r="K71" s="779"/>
      <c r="L71" s="785" t="s">
        <v>222</v>
      </c>
      <c r="M71" s="785" t="s">
        <v>216</v>
      </c>
      <c r="N71" s="41"/>
      <c r="O71" s="112">
        <f t="shared" si="1"/>
        <v>1.2230370237882311</v>
      </c>
      <c r="P71" s="40" t="s">
        <v>220</v>
      </c>
      <c r="Q71" s="794">
        <f t="shared" si="0"/>
        <v>343407429.07282829</v>
      </c>
      <c r="R71" s="795"/>
      <c r="S71" s="813"/>
      <c r="T71" s="813"/>
      <c r="U71" s="813"/>
    </row>
    <row r="72" spans="2:21" ht="31.5" customHeight="1" x14ac:dyDescent="0.2">
      <c r="B72" s="268"/>
      <c r="C72" s="270"/>
      <c r="D72" s="776" t="s">
        <v>151</v>
      </c>
      <c r="E72" s="777"/>
      <c r="F72" s="79" t="s">
        <v>152</v>
      </c>
      <c r="G72" s="793">
        <v>75000000</v>
      </c>
      <c r="H72" s="793"/>
      <c r="I72" s="793"/>
      <c r="J72" s="779"/>
      <c r="K72" s="779"/>
      <c r="L72" s="785" t="s">
        <v>223</v>
      </c>
      <c r="M72" s="785" t="s">
        <v>216</v>
      </c>
      <c r="N72" s="41"/>
      <c r="O72" s="112">
        <f t="shared" ref="O72:O79" si="2">137.4/111.82</f>
        <v>1.2287605079592203</v>
      </c>
      <c r="P72" s="40" t="s">
        <v>224</v>
      </c>
      <c r="Q72" s="794">
        <f t="shared" si="0"/>
        <v>61037117.903930128</v>
      </c>
      <c r="R72" s="795"/>
      <c r="S72" s="813"/>
      <c r="T72" s="813"/>
      <c r="U72" s="813"/>
    </row>
    <row r="73" spans="2:21" ht="31.5" customHeight="1" x14ac:dyDescent="0.2">
      <c r="B73" s="268"/>
      <c r="C73" s="270"/>
      <c r="D73" s="776" t="s">
        <v>151</v>
      </c>
      <c r="E73" s="777"/>
      <c r="F73" s="79" t="s">
        <v>152</v>
      </c>
      <c r="G73" s="793">
        <v>280000000</v>
      </c>
      <c r="H73" s="793"/>
      <c r="I73" s="793"/>
      <c r="J73" s="779"/>
      <c r="K73" s="779"/>
      <c r="L73" s="785" t="s">
        <v>225</v>
      </c>
      <c r="M73" s="785" t="s">
        <v>216</v>
      </c>
      <c r="N73" s="41"/>
      <c r="O73" s="112">
        <f t="shared" si="2"/>
        <v>1.2287605079592203</v>
      </c>
      <c r="P73" s="40" t="s">
        <v>224</v>
      </c>
      <c r="Q73" s="794">
        <f t="shared" si="0"/>
        <v>227871906.84133914</v>
      </c>
      <c r="R73" s="795"/>
      <c r="S73" s="813"/>
      <c r="T73" s="813"/>
      <c r="U73" s="813"/>
    </row>
    <row r="74" spans="2:21" ht="31.5" customHeight="1" x14ac:dyDescent="0.2">
      <c r="B74" s="268"/>
      <c r="C74" s="270"/>
      <c r="D74" s="776" t="s">
        <v>151</v>
      </c>
      <c r="E74" s="777"/>
      <c r="F74" s="79" t="s">
        <v>152</v>
      </c>
      <c r="G74" s="793">
        <v>50000000</v>
      </c>
      <c r="H74" s="793"/>
      <c r="I74" s="793"/>
      <c r="J74" s="779"/>
      <c r="K74" s="779"/>
      <c r="L74" s="785" t="s">
        <v>226</v>
      </c>
      <c r="M74" s="785" t="s">
        <v>216</v>
      </c>
      <c r="N74" s="41"/>
      <c r="O74" s="112">
        <f t="shared" si="2"/>
        <v>1.2287605079592203</v>
      </c>
      <c r="P74" s="40" t="s">
        <v>224</v>
      </c>
      <c r="Q74" s="794">
        <f t="shared" si="0"/>
        <v>40691411.935953416</v>
      </c>
      <c r="R74" s="795"/>
      <c r="S74" s="813"/>
      <c r="T74" s="813"/>
      <c r="U74" s="813"/>
    </row>
    <row r="75" spans="2:21" ht="31.5" customHeight="1" x14ac:dyDescent="0.2">
      <c r="B75" s="268"/>
      <c r="C75" s="270"/>
      <c r="D75" s="776" t="s">
        <v>151</v>
      </c>
      <c r="E75" s="777"/>
      <c r="F75" s="79" t="s">
        <v>152</v>
      </c>
      <c r="G75" s="793">
        <v>187500000</v>
      </c>
      <c r="H75" s="793"/>
      <c r="I75" s="793"/>
      <c r="J75" s="779"/>
      <c r="K75" s="779"/>
      <c r="L75" s="785" t="s">
        <v>227</v>
      </c>
      <c r="M75" s="785" t="s">
        <v>216</v>
      </c>
      <c r="N75" s="41"/>
      <c r="O75" s="112">
        <f t="shared" si="2"/>
        <v>1.2287605079592203</v>
      </c>
      <c r="P75" s="40" t="s">
        <v>224</v>
      </c>
      <c r="Q75" s="794">
        <f t="shared" si="0"/>
        <v>152592794.75982532</v>
      </c>
      <c r="R75" s="795"/>
      <c r="S75" s="813"/>
      <c r="T75" s="813"/>
      <c r="U75" s="813"/>
    </row>
    <row r="76" spans="2:21" ht="31.5" customHeight="1" x14ac:dyDescent="0.2">
      <c r="B76" s="268"/>
      <c r="C76" s="270"/>
      <c r="D76" s="776" t="s">
        <v>151</v>
      </c>
      <c r="E76" s="777"/>
      <c r="F76" s="79" t="s">
        <v>152</v>
      </c>
      <c r="G76" s="793">
        <v>100000000</v>
      </c>
      <c r="H76" s="793"/>
      <c r="I76" s="793"/>
      <c r="J76" s="779"/>
      <c r="K76" s="779"/>
      <c r="L76" s="785" t="s">
        <v>228</v>
      </c>
      <c r="M76" s="785" t="s">
        <v>216</v>
      </c>
      <c r="N76" s="41"/>
      <c r="O76" s="112">
        <f t="shared" si="2"/>
        <v>1.2287605079592203</v>
      </c>
      <c r="P76" s="40" t="s">
        <v>224</v>
      </c>
      <c r="Q76" s="794">
        <f t="shared" si="0"/>
        <v>81382823.871906832</v>
      </c>
      <c r="R76" s="795"/>
      <c r="S76" s="813"/>
      <c r="T76" s="813"/>
      <c r="U76" s="813"/>
    </row>
    <row r="77" spans="2:21" ht="31.5" customHeight="1" x14ac:dyDescent="0.2">
      <c r="B77" s="268"/>
      <c r="C77" s="270"/>
      <c r="D77" s="776" t="s">
        <v>151</v>
      </c>
      <c r="E77" s="777"/>
      <c r="F77" s="79" t="s">
        <v>152</v>
      </c>
      <c r="G77" s="793">
        <v>187500000</v>
      </c>
      <c r="H77" s="793"/>
      <c r="I77" s="793"/>
      <c r="J77" s="779"/>
      <c r="K77" s="779"/>
      <c r="L77" s="785" t="s">
        <v>229</v>
      </c>
      <c r="M77" s="785" t="s">
        <v>216</v>
      </c>
      <c r="N77" s="41"/>
      <c r="O77" s="112">
        <f t="shared" si="2"/>
        <v>1.2287605079592203</v>
      </c>
      <c r="P77" s="40" t="s">
        <v>224</v>
      </c>
      <c r="Q77" s="794">
        <f t="shared" si="0"/>
        <v>152592794.75982532</v>
      </c>
      <c r="R77" s="795"/>
      <c r="S77" s="813"/>
      <c r="T77" s="813"/>
      <c r="U77" s="813"/>
    </row>
    <row r="78" spans="2:21" ht="31.5" customHeight="1" x14ac:dyDescent="0.2">
      <c r="B78" s="268"/>
      <c r="C78" s="270"/>
      <c r="D78" s="776" t="s">
        <v>151</v>
      </c>
      <c r="E78" s="777"/>
      <c r="F78" s="79" t="s">
        <v>152</v>
      </c>
      <c r="G78" s="793">
        <v>90000000</v>
      </c>
      <c r="H78" s="793"/>
      <c r="I78" s="793"/>
      <c r="J78" s="779"/>
      <c r="K78" s="779"/>
      <c r="L78" s="785" t="s">
        <v>229</v>
      </c>
      <c r="M78" s="785" t="s">
        <v>216</v>
      </c>
      <c r="N78" s="41"/>
      <c r="O78" s="112">
        <f t="shared" si="2"/>
        <v>1.2287605079592203</v>
      </c>
      <c r="P78" s="40" t="s">
        <v>224</v>
      </c>
      <c r="Q78" s="794">
        <f t="shared" si="0"/>
        <v>73244541.484716147</v>
      </c>
      <c r="R78" s="795"/>
      <c r="S78" s="813"/>
      <c r="T78" s="813"/>
      <c r="U78" s="813"/>
    </row>
    <row r="79" spans="2:21" ht="31.5" customHeight="1" x14ac:dyDescent="0.2">
      <c r="B79" s="268"/>
      <c r="C79" s="270"/>
      <c r="D79" s="776" t="s">
        <v>151</v>
      </c>
      <c r="E79" s="777"/>
      <c r="F79" s="79" t="s">
        <v>152</v>
      </c>
      <c r="G79" s="793">
        <v>25000000</v>
      </c>
      <c r="H79" s="793"/>
      <c r="I79" s="793"/>
      <c r="J79" s="809"/>
      <c r="K79" s="779"/>
      <c r="L79" s="785" t="s">
        <v>230</v>
      </c>
      <c r="M79" s="785" t="s">
        <v>216</v>
      </c>
      <c r="N79" s="41"/>
      <c r="O79" s="112">
        <f t="shared" si="2"/>
        <v>1.2287605079592203</v>
      </c>
      <c r="P79" s="40" t="s">
        <v>224</v>
      </c>
      <c r="Q79" s="794">
        <f t="shared" ref="Q79:Q110" si="3">+G79/O79</f>
        <v>20345705.967976708</v>
      </c>
      <c r="R79" s="795"/>
      <c r="S79" s="813"/>
      <c r="T79" s="813"/>
      <c r="U79" s="813"/>
    </row>
    <row r="80" spans="2:21" ht="31.5" customHeight="1" x14ac:dyDescent="0.2">
      <c r="B80" s="268"/>
      <c r="C80" s="270"/>
      <c r="D80" s="776" t="s">
        <v>151</v>
      </c>
      <c r="E80" s="777"/>
      <c r="F80" s="79" t="s">
        <v>152</v>
      </c>
      <c r="G80" s="793">
        <v>15000000</v>
      </c>
      <c r="H80" s="793"/>
      <c r="I80" s="793"/>
      <c r="J80" s="809"/>
      <c r="K80" s="779"/>
      <c r="L80" s="785" t="s">
        <v>231</v>
      </c>
      <c r="M80" s="785" t="s">
        <v>216</v>
      </c>
      <c r="N80" s="41"/>
      <c r="O80" s="112">
        <f>138.05/111.82</f>
        <v>1.2345734215703812</v>
      </c>
      <c r="P80" s="40" t="s">
        <v>232</v>
      </c>
      <c r="Q80" s="794">
        <f t="shared" si="3"/>
        <v>12149945.67185802</v>
      </c>
      <c r="R80" s="795"/>
      <c r="S80" s="813"/>
      <c r="T80" s="813"/>
      <c r="U80" s="813"/>
    </row>
    <row r="81" spans="2:21" ht="31.5" customHeight="1" x14ac:dyDescent="0.2">
      <c r="B81" s="268"/>
      <c r="C81" s="270"/>
      <c r="D81" s="776" t="s">
        <v>151</v>
      </c>
      <c r="E81" s="777"/>
      <c r="F81" s="79" t="s">
        <v>152</v>
      </c>
      <c r="G81" s="793">
        <v>10000000</v>
      </c>
      <c r="H81" s="793"/>
      <c r="I81" s="793"/>
      <c r="J81" s="809"/>
      <c r="K81" s="779"/>
      <c r="L81" s="785" t="s">
        <v>233</v>
      </c>
      <c r="M81" s="785" t="s">
        <v>216</v>
      </c>
      <c r="N81" s="41"/>
      <c r="O81" s="112">
        <f>138.05/111.82</f>
        <v>1.2345734215703812</v>
      </c>
      <c r="P81" s="40" t="s">
        <v>234</v>
      </c>
      <c r="Q81" s="794">
        <f t="shared" si="3"/>
        <v>8099963.7812386798</v>
      </c>
      <c r="R81" s="795"/>
      <c r="S81" s="813"/>
      <c r="T81" s="813"/>
      <c r="U81" s="813"/>
    </row>
    <row r="82" spans="2:21" ht="31.5" customHeight="1" x14ac:dyDescent="0.2">
      <c r="B82" s="150"/>
      <c r="C82" s="152"/>
      <c r="D82" s="776" t="s">
        <v>151</v>
      </c>
      <c r="E82" s="777"/>
      <c r="F82" s="79" t="s">
        <v>152</v>
      </c>
      <c r="G82" s="793">
        <v>2336000000</v>
      </c>
      <c r="H82" s="793"/>
      <c r="I82" s="793"/>
      <c r="J82" s="779"/>
      <c r="K82" s="779"/>
      <c r="L82" s="785">
        <v>43196</v>
      </c>
      <c r="M82" s="785"/>
      <c r="N82" s="41"/>
      <c r="O82" s="112">
        <f>141.05/111.82</f>
        <v>1.2614022536218925</v>
      </c>
      <c r="P82" s="40" t="s">
        <v>235</v>
      </c>
      <c r="Q82" s="794">
        <f t="shared" si="3"/>
        <v>1851907266.9266214</v>
      </c>
      <c r="R82" s="795"/>
      <c r="S82" s="817"/>
      <c r="T82" s="818"/>
      <c r="U82" s="819"/>
    </row>
    <row r="83" spans="2:21" ht="31.5" customHeight="1" x14ac:dyDescent="0.2">
      <c r="B83" s="150"/>
      <c r="C83" s="152"/>
      <c r="D83" s="776" t="s">
        <v>151</v>
      </c>
      <c r="E83" s="777"/>
      <c r="F83" s="79" t="s">
        <v>152</v>
      </c>
      <c r="G83" s="793">
        <v>3504000000</v>
      </c>
      <c r="H83" s="793"/>
      <c r="I83" s="793"/>
      <c r="J83" s="779"/>
      <c r="K83" s="779"/>
      <c r="L83" s="785">
        <v>43200</v>
      </c>
      <c r="M83" s="785"/>
      <c r="N83" s="41"/>
      <c r="O83" s="112">
        <f t="shared" ref="O83:O84" si="4">141.05/111.82</f>
        <v>1.2614022536218925</v>
      </c>
      <c r="P83" s="40" t="s">
        <v>235</v>
      </c>
      <c r="Q83" s="794">
        <f t="shared" si="3"/>
        <v>2777860900.3899322</v>
      </c>
      <c r="R83" s="795"/>
      <c r="S83" s="817"/>
      <c r="T83" s="818"/>
      <c r="U83" s="819"/>
    </row>
    <row r="84" spans="2:21" ht="31.5" customHeight="1" x14ac:dyDescent="0.2">
      <c r="B84" s="268"/>
      <c r="C84" s="270"/>
      <c r="D84" s="776" t="s">
        <v>151</v>
      </c>
      <c r="E84" s="777"/>
      <c r="F84" s="79" t="s">
        <v>152</v>
      </c>
      <c r="G84" s="793">
        <v>3504000000</v>
      </c>
      <c r="H84" s="793"/>
      <c r="I84" s="793"/>
      <c r="J84" s="779"/>
      <c r="K84" s="779"/>
      <c r="L84" s="785">
        <v>43200</v>
      </c>
      <c r="M84" s="785"/>
      <c r="N84" s="41"/>
      <c r="O84" s="112">
        <f t="shared" si="4"/>
        <v>1.2614022536218925</v>
      </c>
      <c r="P84" s="40" t="s">
        <v>235</v>
      </c>
      <c r="Q84" s="794">
        <f t="shared" si="3"/>
        <v>2777860900.3899322</v>
      </c>
      <c r="R84" s="795"/>
      <c r="S84" s="813"/>
      <c r="T84" s="813"/>
      <c r="U84" s="813"/>
    </row>
    <row r="85" spans="2:21" ht="31.5" customHeight="1" x14ac:dyDescent="0.2">
      <c r="B85" s="150"/>
      <c r="C85" s="152"/>
      <c r="D85" s="776" t="s">
        <v>151</v>
      </c>
      <c r="E85" s="777"/>
      <c r="F85" s="79" t="s">
        <v>152</v>
      </c>
      <c r="G85" s="794">
        <v>18750000000</v>
      </c>
      <c r="H85" s="795"/>
      <c r="I85" s="159"/>
      <c r="J85" s="779"/>
      <c r="K85" s="779"/>
      <c r="L85" s="785">
        <v>43304</v>
      </c>
      <c r="M85" s="785"/>
      <c r="N85" s="72"/>
      <c r="O85" s="112">
        <f>142.28/111.82</f>
        <v>1.272402074763012</v>
      </c>
      <c r="P85" s="51" t="s">
        <v>453</v>
      </c>
      <c r="Q85" s="794">
        <f t="shared" si="3"/>
        <v>14735908068.597132</v>
      </c>
      <c r="R85" s="795"/>
      <c r="S85" s="817" t="s">
        <v>456</v>
      </c>
      <c r="T85" s="818"/>
      <c r="U85" s="819"/>
    </row>
    <row r="86" spans="2:21" ht="40.5" customHeight="1" x14ac:dyDescent="0.2">
      <c r="B86" s="150"/>
      <c r="C86" s="152"/>
      <c r="D86" s="776" t="s">
        <v>151</v>
      </c>
      <c r="E86" s="777"/>
      <c r="F86" s="79" t="s">
        <v>152</v>
      </c>
      <c r="G86" s="794">
        <v>6250000000</v>
      </c>
      <c r="H86" s="795"/>
      <c r="I86" s="159"/>
      <c r="J86" s="779"/>
      <c r="K86" s="779"/>
      <c r="L86" s="785">
        <v>43326</v>
      </c>
      <c r="M86" s="785"/>
      <c r="N86" s="72"/>
      <c r="O86" s="112">
        <f>142.1/111.82</f>
        <v>1.2707923448399214</v>
      </c>
      <c r="P86" s="51" t="s">
        <v>457</v>
      </c>
      <c r="Q86" s="794">
        <f t="shared" si="3"/>
        <v>4918191414.4968328</v>
      </c>
      <c r="R86" s="795"/>
      <c r="S86" s="817" t="s">
        <v>456</v>
      </c>
      <c r="T86" s="818"/>
      <c r="U86" s="819"/>
    </row>
    <row r="87" spans="2:21" ht="40.5" customHeight="1" x14ac:dyDescent="0.2">
      <c r="B87" s="150"/>
      <c r="C87" s="152"/>
      <c r="D87" s="776" t="s">
        <v>151</v>
      </c>
      <c r="E87" s="777"/>
      <c r="F87" s="79" t="s">
        <v>152</v>
      </c>
      <c r="G87" s="794">
        <v>1200000000</v>
      </c>
      <c r="H87" s="795"/>
      <c r="I87" s="159"/>
      <c r="J87" s="779"/>
      <c r="K87" s="779"/>
      <c r="L87" s="785">
        <v>43349</v>
      </c>
      <c r="M87" s="785"/>
      <c r="N87" s="72"/>
      <c r="O87" s="112">
        <f>142.27/111.82</f>
        <v>1.2723126453228404</v>
      </c>
      <c r="P87" s="51" t="s">
        <v>458</v>
      </c>
      <c r="Q87" s="794">
        <f t="shared" si="3"/>
        <v>943164405.70745754</v>
      </c>
      <c r="R87" s="795"/>
      <c r="S87" s="817" t="s">
        <v>456</v>
      </c>
      <c r="T87" s="818"/>
      <c r="U87" s="819"/>
    </row>
    <row r="88" spans="2:21" ht="40.5" customHeight="1" x14ac:dyDescent="0.2">
      <c r="B88" s="150"/>
      <c r="C88" s="152"/>
      <c r="D88" s="776" t="s">
        <v>151</v>
      </c>
      <c r="E88" s="777"/>
      <c r="F88" s="79" t="s">
        <v>152</v>
      </c>
      <c r="G88" s="794">
        <v>31260000000</v>
      </c>
      <c r="H88" s="795"/>
      <c r="I88" s="159"/>
      <c r="J88" s="779"/>
      <c r="K88" s="779"/>
      <c r="L88" s="785">
        <v>43350</v>
      </c>
      <c r="M88" s="785"/>
      <c r="N88" s="72"/>
      <c r="O88" s="112">
        <f>142.27/111.82</f>
        <v>1.2723126453228404</v>
      </c>
      <c r="P88" s="51" t="s">
        <v>458</v>
      </c>
      <c r="Q88" s="794">
        <f t="shared" si="3"/>
        <v>24569432768.679268</v>
      </c>
      <c r="R88" s="795"/>
      <c r="S88" s="817" t="s">
        <v>456</v>
      </c>
      <c r="T88" s="818"/>
      <c r="U88" s="819"/>
    </row>
    <row r="89" spans="2:21" ht="40.5" customHeight="1" x14ac:dyDescent="0.2">
      <c r="B89" s="150"/>
      <c r="C89" s="152"/>
      <c r="D89" s="776" t="s">
        <v>151</v>
      </c>
      <c r="E89" s="777"/>
      <c r="F89" s="79" t="s">
        <v>152</v>
      </c>
      <c r="G89" s="794">
        <v>774948587</v>
      </c>
      <c r="H89" s="795"/>
      <c r="I89" s="159"/>
      <c r="J89" s="779"/>
      <c r="K89" s="779"/>
      <c r="L89" s="785">
        <v>43367</v>
      </c>
      <c r="M89" s="785"/>
      <c r="N89" s="72"/>
      <c r="O89" s="112">
        <f t="shared" ref="O89:O92" si="5">142.27/111.82</f>
        <v>1.2723126453228404</v>
      </c>
      <c r="P89" s="51" t="s">
        <v>458</v>
      </c>
      <c r="Q89" s="794">
        <f t="shared" si="3"/>
        <v>609086602.92640746</v>
      </c>
      <c r="R89" s="795"/>
      <c r="S89" s="817" t="s">
        <v>456</v>
      </c>
      <c r="T89" s="818"/>
      <c r="U89" s="819"/>
    </row>
    <row r="90" spans="2:21" ht="40.5" customHeight="1" x14ac:dyDescent="0.2">
      <c r="B90" s="150"/>
      <c r="C90" s="152"/>
      <c r="D90" s="776" t="s">
        <v>151</v>
      </c>
      <c r="E90" s="777"/>
      <c r="F90" s="79" t="s">
        <v>152</v>
      </c>
      <c r="G90" s="794">
        <v>500000000</v>
      </c>
      <c r="H90" s="795"/>
      <c r="I90" s="159"/>
      <c r="J90" s="779"/>
      <c r="K90" s="779"/>
      <c r="L90" s="785">
        <v>43368</v>
      </c>
      <c r="M90" s="785"/>
      <c r="N90" s="72"/>
      <c r="O90" s="112">
        <f t="shared" si="5"/>
        <v>1.2723126453228404</v>
      </c>
      <c r="P90" s="51" t="s">
        <v>458</v>
      </c>
      <c r="Q90" s="794">
        <f t="shared" si="3"/>
        <v>392985169.044774</v>
      </c>
      <c r="R90" s="795"/>
      <c r="S90" s="817" t="s">
        <v>456</v>
      </c>
      <c r="T90" s="818"/>
      <c r="U90" s="819"/>
    </row>
    <row r="91" spans="2:21" ht="40.5" customHeight="1" x14ac:dyDescent="0.2">
      <c r="B91" s="150"/>
      <c r="C91" s="152"/>
      <c r="D91" s="776" t="s">
        <v>151</v>
      </c>
      <c r="E91" s="777"/>
      <c r="F91" s="79" t="s">
        <v>152</v>
      </c>
      <c r="G91" s="794">
        <v>15938500</v>
      </c>
      <c r="H91" s="795"/>
      <c r="I91" s="159"/>
      <c r="J91" s="779"/>
      <c r="K91" s="779"/>
      <c r="L91" s="785">
        <v>43369</v>
      </c>
      <c r="M91" s="785"/>
      <c r="N91" s="72"/>
      <c r="O91" s="112">
        <f t="shared" si="5"/>
        <v>1.2723126453228404</v>
      </c>
      <c r="P91" s="51" t="s">
        <v>458</v>
      </c>
      <c r="Q91" s="794">
        <f t="shared" si="3"/>
        <v>12527188.233640261</v>
      </c>
      <c r="R91" s="795"/>
      <c r="S91" s="817" t="s">
        <v>456</v>
      </c>
      <c r="T91" s="818"/>
      <c r="U91" s="819"/>
    </row>
    <row r="92" spans="2:21" ht="40.5" customHeight="1" x14ac:dyDescent="0.2">
      <c r="B92" s="150"/>
      <c r="C92" s="152"/>
      <c r="D92" s="776" t="s">
        <v>151</v>
      </c>
      <c r="E92" s="777"/>
      <c r="F92" s="79" t="s">
        <v>152</v>
      </c>
      <c r="G92" s="794">
        <v>3849112913</v>
      </c>
      <c r="H92" s="795"/>
      <c r="I92" s="159"/>
      <c r="J92" s="779"/>
      <c r="K92" s="779"/>
      <c r="L92" s="785">
        <v>43370</v>
      </c>
      <c r="M92" s="785"/>
      <c r="N92" s="72"/>
      <c r="O92" s="112">
        <f t="shared" si="5"/>
        <v>1.2723126453228404</v>
      </c>
      <c r="P92" s="51" t="s">
        <v>458</v>
      </c>
      <c r="Q92" s="794">
        <f t="shared" si="3"/>
        <v>3025288577.5754547</v>
      </c>
      <c r="R92" s="795"/>
      <c r="S92" s="817" t="s">
        <v>456</v>
      </c>
      <c r="T92" s="818"/>
      <c r="U92" s="819"/>
    </row>
    <row r="93" spans="2:21" ht="40.5" customHeight="1" x14ac:dyDescent="0.2">
      <c r="B93" s="150"/>
      <c r="C93" s="152"/>
      <c r="D93" s="776" t="s">
        <v>151</v>
      </c>
      <c r="E93" s="777"/>
      <c r="F93" s="79" t="s">
        <v>152</v>
      </c>
      <c r="G93" s="794">
        <v>22318303139</v>
      </c>
      <c r="H93" s="795"/>
      <c r="I93" s="159"/>
      <c r="J93" s="779"/>
      <c r="K93" s="779"/>
      <c r="L93" s="785">
        <v>43383</v>
      </c>
      <c r="M93" s="785"/>
      <c r="N93" s="72"/>
      <c r="O93" s="112">
        <f>142.5/111.82</f>
        <v>1.2743695224467895</v>
      </c>
      <c r="P93" s="51" t="s">
        <v>469</v>
      </c>
      <c r="Q93" s="794">
        <f t="shared" si="3"/>
        <v>17513211628.091087</v>
      </c>
      <c r="R93" s="795"/>
      <c r="S93" s="817"/>
      <c r="T93" s="818"/>
      <c r="U93" s="819"/>
    </row>
    <row r="94" spans="2:21" ht="40.5" customHeight="1" x14ac:dyDescent="0.2">
      <c r="B94" s="150"/>
      <c r="C94" s="152"/>
      <c r="D94" s="776" t="s">
        <v>151</v>
      </c>
      <c r="E94" s="777"/>
      <c r="F94" s="79" t="s">
        <v>152</v>
      </c>
      <c r="G94" s="794">
        <v>134904238</v>
      </c>
      <c r="H94" s="795"/>
      <c r="I94" s="159"/>
      <c r="J94" s="779"/>
      <c r="K94" s="779"/>
      <c r="L94" s="785">
        <v>43383</v>
      </c>
      <c r="M94" s="785"/>
      <c r="N94" s="72"/>
      <c r="O94" s="112">
        <f t="shared" ref="O94:O96" si="6">142.5/111.82</f>
        <v>1.2743695224467895</v>
      </c>
      <c r="P94" s="51" t="s">
        <v>469</v>
      </c>
      <c r="Q94" s="794">
        <f t="shared" si="3"/>
        <v>105859592.23270175</v>
      </c>
      <c r="R94" s="795"/>
      <c r="S94" s="817"/>
      <c r="T94" s="818"/>
      <c r="U94" s="819"/>
    </row>
    <row r="95" spans="2:21" ht="40.5" customHeight="1" x14ac:dyDescent="0.2">
      <c r="B95" s="150"/>
      <c r="C95" s="152"/>
      <c r="D95" s="776" t="s">
        <v>151</v>
      </c>
      <c r="E95" s="777"/>
      <c r="F95" s="79" t="s">
        <v>152</v>
      </c>
      <c r="G95" s="794">
        <v>22183398901</v>
      </c>
      <c r="H95" s="795"/>
      <c r="I95" s="159"/>
      <c r="J95" s="779"/>
      <c r="K95" s="779"/>
      <c r="L95" s="785">
        <v>43383</v>
      </c>
      <c r="M95" s="785"/>
      <c r="N95" s="72"/>
      <c r="O95" s="112">
        <f t="shared" si="6"/>
        <v>1.2743695224467895</v>
      </c>
      <c r="P95" s="51" t="s">
        <v>469</v>
      </c>
      <c r="Q95" s="794">
        <f t="shared" si="3"/>
        <v>17407352035.858387</v>
      </c>
      <c r="R95" s="795"/>
      <c r="S95" s="817"/>
      <c r="T95" s="818"/>
      <c r="U95" s="819"/>
    </row>
    <row r="96" spans="2:21" ht="40.5" customHeight="1" x14ac:dyDescent="0.2">
      <c r="B96" s="150"/>
      <c r="C96" s="152"/>
      <c r="D96" s="776" t="s">
        <v>151</v>
      </c>
      <c r="E96" s="777"/>
      <c r="F96" s="79" t="s">
        <v>152</v>
      </c>
      <c r="G96" s="794">
        <v>385000000</v>
      </c>
      <c r="H96" s="795"/>
      <c r="I96" s="159"/>
      <c r="J96" s="779"/>
      <c r="K96" s="779"/>
      <c r="L96" s="785">
        <v>43399</v>
      </c>
      <c r="M96" s="785"/>
      <c r="N96" s="72"/>
      <c r="O96" s="112">
        <f t="shared" si="6"/>
        <v>1.2743695224467895</v>
      </c>
      <c r="P96" s="51" t="s">
        <v>469</v>
      </c>
      <c r="Q96" s="794">
        <f t="shared" si="3"/>
        <v>302110175.43859649</v>
      </c>
      <c r="R96" s="795"/>
      <c r="S96" s="817" t="s">
        <v>456</v>
      </c>
      <c r="T96" s="818"/>
      <c r="U96" s="819"/>
    </row>
    <row r="97" spans="2:21" ht="40.5" customHeight="1" x14ac:dyDescent="0.2">
      <c r="B97" s="150"/>
      <c r="C97" s="152"/>
      <c r="D97" s="776" t="s">
        <v>151</v>
      </c>
      <c r="E97" s="777"/>
      <c r="F97" s="79" t="s">
        <v>152</v>
      </c>
      <c r="G97" s="794">
        <v>14493870000</v>
      </c>
      <c r="H97" s="795"/>
      <c r="I97" s="159"/>
      <c r="J97" s="779"/>
      <c r="K97" s="779"/>
      <c r="L97" s="785">
        <v>43431</v>
      </c>
      <c r="M97" s="785"/>
      <c r="N97" s="72"/>
      <c r="O97" s="112">
        <f>142.67/111.82</f>
        <v>1.2758898229297084</v>
      </c>
      <c r="P97" s="51" t="s">
        <v>476</v>
      </c>
      <c r="Q97" s="794">
        <f t="shared" si="3"/>
        <v>11359813159.03834</v>
      </c>
      <c r="R97" s="795"/>
      <c r="S97" s="817" t="s">
        <v>456</v>
      </c>
      <c r="T97" s="818"/>
      <c r="U97" s="819"/>
    </row>
    <row r="98" spans="2:21" ht="40.5" customHeight="1" x14ac:dyDescent="0.2">
      <c r="B98" s="150"/>
      <c r="C98" s="152"/>
      <c r="D98" s="776" t="s">
        <v>151</v>
      </c>
      <c r="E98" s="777"/>
      <c r="F98" s="79" t="s">
        <v>152</v>
      </c>
      <c r="G98" s="794">
        <v>4980000000</v>
      </c>
      <c r="H98" s="795"/>
      <c r="I98" s="159"/>
      <c r="J98" s="42"/>
      <c r="K98" s="42"/>
      <c r="L98" s="785">
        <v>43494</v>
      </c>
      <c r="M98" s="785"/>
      <c r="N98" s="72"/>
      <c r="O98" s="112">
        <f>100/78.05</f>
        <v>1.2812299807815504</v>
      </c>
      <c r="P98" s="51" t="s">
        <v>503</v>
      </c>
      <c r="Q98" s="794">
        <f t="shared" si="3"/>
        <v>3886889999.9999995</v>
      </c>
      <c r="R98" s="795"/>
      <c r="S98" s="817" t="s">
        <v>514</v>
      </c>
      <c r="T98" s="818"/>
      <c r="U98" s="819"/>
    </row>
    <row r="99" spans="2:21" ht="40.5" customHeight="1" x14ac:dyDescent="0.2">
      <c r="B99" s="150"/>
      <c r="C99" s="152"/>
      <c r="D99" s="776" t="s">
        <v>151</v>
      </c>
      <c r="E99" s="777"/>
      <c r="F99" s="79" t="s">
        <v>152</v>
      </c>
      <c r="G99" s="794">
        <v>645000000</v>
      </c>
      <c r="H99" s="795"/>
      <c r="I99" s="159"/>
      <c r="J99" s="42"/>
      <c r="K99" s="42"/>
      <c r="L99" s="785">
        <v>43495</v>
      </c>
      <c r="M99" s="785"/>
      <c r="N99" s="72"/>
      <c r="O99" s="112">
        <f>100/78.05</f>
        <v>1.2812299807815504</v>
      </c>
      <c r="P99" s="51" t="s">
        <v>503</v>
      </c>
      <c r="Q99" s="794">
        <f t="shared" si="3"/>
        <v>503422499.99999994</v>
      </c>
      <c r="R99" s="795"/>
      <c r="S99" s="817" t="s">
        <v>514</v>
      </c>
      <c r="T99" s="818"/>
      <c r="U99" s="819"/>
    </row>
    <row r="100" spans="2:21" ht="40.5" customHeight="1" x14ac:dyDescent="0.2">
      <c r="B100" s="150"/>
      <c r="C100" s="152"/>
      <c r="D100" s="776" t="s">
        <v>151</v>
      </c>
      <c r="E100" s="777"/>
      <c r="F100" s="79" t="s">
        <v>152</v>
      </c>
      <c r="G100" s="794">
        <v>16875000000</v>
      </c>
      <c r="H100" s="795"/>
      <c r="I100" s="159"/>
      <c r="J100" s="42"/>
      <c r="K100" s="42"/>
      <c r="L100" s="785">
        <v>43497</v>
      </c>
      <c r="M100" s="785"/>
      <c r="N100" s="72"/>
      <c r="O100" s="112">
        <f>100/78.05</f>
        <v>1.2812299807815504</v>
      </c>
      <c r="P100" s="51" t="s">
        <v>503</v>
      </c>
      <c r="Q100" s="794">
        <f t="shared" si="3"/>
        <v>13170937500</v>
      </c>
      <c r="R100" s="795"/>
      <c r="S100" s="817" t="s">
        <v>514</v>
      </c>
      <c r="T100" s="818"/>
      <c r="U100" s="819"/>
    </row>
    <row r="101" spans="2:21" ht="40.5" customHeight="1" x14ac:dyDescent="0.2">
      <c r="B101" s="150"/>
      <c r="C101" s="152"/>
      <c r="D101" s="776" t="s">
        <v>151</v>
      </c>
      <c r="E101" s="777"/>
      <c r="F101" s="79" t="s">
        <v>152</v>
      </c>
      <c r="G101" s="794">
        <v>9562500000</v>
      </c>
      <c r="H101" s="795"/>
      <c r="I101" s="159"/>
      <c r="J101" s="42"/>
      <c r="K101" s="42"/>
      <c r="L101" s="785">
        <v>43504</v>
      </c>
      <c r="M101" s="785"/>
      <c r="N101" s="72"/>
      <c r="O101" s="112">
        <f>100.6/78.05</f>
        <v>1.2889173606662396</v>
      </c>
      <c r="P101" s="51" t="s">
        <v>506</v>
      </c>
      <c r="Q101" s="794">
        <f t="shared" si="3"/>
        <v>7419017147.1172962</v>
      </c>
      <c r="R101" s="795"/>
      <c r="S101" s="817" t="s">
        <v>514</v>
      </c>
      <c r="T101" s="818"/>
      <c r="U101" s="819"/>
    </row>
    <row r="102" spans="2:21" ht="40.5" customHeight="1" x14ac:dyDescent="0.2">
      <c r="B102" s="150"/>
      <c r="C102" s="152"/>
      <c r="D102" s="776" t="s">
        <v>151</v>
      </c>
      <c r="E102" s="777"/>
      <c r="F102" s="79" t="s">
        <v>152</v>
      </c>
      <c r="G102" s="794">
        <v>9562500000</v>
      </c>
      <c r="H102" s="795"/>
      <c r="I102" s="159"/>
      <c r="J102" s="42"/>
      <c r="K102" s="42"/>
      <c r="L102" s="785">
        <v>43504</v>
      </c>
      <c r="M102" s="785"/>
      <c r="N102" s="72"/>
      <c r="O102" s="112">
        <f t="shared" ref="O102:O103" si="7">100.6/78.05</f>
        <v>1.2889173606662396</v>
      </c>
      <c r="P102" s="51" t="s">
        <v>506</v>
      </c>
      <c r="Q102" s="794">
        <f t="shared" si="3"/>
        <v>7419017147.1172962</v>
      </c>
      <c r="R102" s="795"/>
      <c r="S102" s="817" t="s">
        <v>514</v>
      </c>
      <c r="T102" s="818"/>
      <c r="U102" s="819"/>
    </row>
    <row r="103" spans="2:21" ht="40.5" customHeight="1" x14ac:dyDescent="0.2">
      <c r="B103" s="150"/>
      <c r="C103" s="152"/>
      <c r="D103" s="776" t="s">
        <v>151</v>
      </c>
      <c r="E103" s="777"/>
      <c r="F103" s="79" t="s">
        <v>152</v>
      </c>
      <c r="G103" s="794">
        <v>6375000004.9799995</v>
      </c>
      <c r="H103" s="795"/>
      <c r="I103" s="159"/>
      <c r="J103" s="42"/>
      <c r="K103" s="42"/>
      <c r="L103" s="785">
        <v>43522</v>
      </c>
      <c r="M103" s="785"/>
      <c r="N103" s="72"/>
      <c r="O103" s="112">
        <f t="shared" si="7"/>
        <v>1.2889173606662396</v>
      </c>
      <c r="P103" s="51" t="s">
        <v>506</v>
      </c>
      <c r="Q103" s="794">
        <f t="shared" si="3"/>
        <v>4946011435.275238</v>
      </c>
      <c r="R103" s="795"/>
      <c r="S103" s="817" t="s">
        <v>514</v>
      </c>
      <c r="T103" s="818"/>
      <c r="U103" s="819"/>
    </row>
    <row r="104" spans="2:21" ht="40.5" customHeight="1" x14ac:dyDescent="0.2">
      <c r="B104" s="150"/>
      <c r="C104" s="152"/>
      <c r="D104" s="776" t="s">
        <v>151</v>
      </c>
      <c r="E104" s="777"/>
      <c r="F104" s="79" t="s">
        <v>152</v>
      </c>
      <c r="G104" s="794">
        <v>18000000000</v>
      </c>
      <c r="H104" s="795"/>
      <c r="I104" s="159"/>
      <c r="J104" s="42"/>
      <c r="K104" s="42"/>
      <c r="L104" s="785">
        <v>43544</v>
      </c>
      <c r="M104" s="785"/>
      <c r="N104" s="72"/>
      <c r="O104" s="112">
        <f>101.18/78.05</f>
        <v>1.2963484945547727</v>
      </c>
      <c r="P104" s="51" t="s">
        <v>515</v>
      </c>
      <c r="Q104" s="794">
        <f t="shared" si="3"/>
        <v>13885155169.00573</v>
      </c>
      <c r="R104" s="795"/>
      <c r="S104" s="817" t="s">
        <v>514</v>
      </c>
      <c r="T104" s="818"/>
      <c r="U104" s="819"/>
    </row>
    <row r="105" spans="2:21" ht="40.5" customHeight="1" x14ac:dyDescent="0.2">
      <c r="B105" s="150"/>
      <c r="C105" s="152"/>
      <c r="D105" s="776" t="s">
        <v>151</v>
      </c>
      <c r="E105" s="777"/>
      <c r="F105" s="79" t="s">
        <v>152</v>
      </c>
      <c r="G105" s="794">
        <v>13500000000</v>
      </c>
      <c r="H105" s="795"/>
      <c r="I105" s="159"/>
      <c r="J105" s="42"/>
      <c r="K105" s="42"/>
      <c r="L105" s="785">
        <v>43546</v>
      </c>
      <c r="M105" s="785"/>
      <c r="N105" s="72"/>
      <c r="O105" s="112">
        <f>101.18/78.05</f>
        <v>1.2963484945547727</v>
      </c>
      <c r="P105" s="51" t="s">
        <v>515</v>
      </c>
      <c r="Q105" s="794">
        <f t="shared" si="3"/>
        <v>10413866376.754297</v>
      </c>
      <c r="R105" s="795"/>
      <c r="S105" s="817" t="s">
        <v>514</v>
      </c>
      <c r="T105" s="818"/>
      <c r="U105" s="819"/>
    </row>
    <row r="106" spans="2:21" ht="40.5" customHeight="1" x14ac:dyDescent="0.2">
      <c r="B106" s="150"/>
      <c r="C106" s="152"/>
      <c r="D106" s="776" t="s">
        <v>151</v>
      </c>
      <c r="E106" s="777"/>
      <c r="F106" s="79" t="s">
        <v>152</v>
      </c>
      <c r="G106" s="794">
        <v>8000000000</v>
      </c>
      <c r="H106" s="795"/>
      <c r="I106" s="159"/>
      <c r="J106" s="42"/>
      <c r="K106" s="42"/>
      <c r="L106" s="785">
        <v>43551</v>
      </c>
      <c r="M106" s="785"/>
      <c r="N106" s="72"/>
      <c r="O106" s="112">
        <f>101.18/78.05</f>
        <v>1.2963484945547727</v>
      </c>
      <c r="P106" s="51" t="s">
        <v>515</v>
      </c>
      <c r="Q106" s="794">
        <f t="shared" si="3"/>
        <v>6171180075.113658</v>
      </c>
      <c r="R106" s="795"/>
      <c r="S106" s="817" t="s">
        <v>514</v>
      </c>
      <c r="T106" s="818"/>
      <c r="U106" s="819"/>
    </row>
    <row r="107" spans="2:21" ht="40.5" customHeight="1" x14ac:dyDescent="0.2">
      <c r="B107" s="150"/>
      <c r="C107" s="152"/>
      <c r="D107" s="776" t="s">
        <v>151</v>
      </c>
      <c r="E107" s="777"/>
      <c r="F107" s="79" t="s">
        <v>152</v>
      </c>
      <c r="G107" s="794">
        <v>21527000000</v>
      </c>
      <c r="H107" s="795"/>
      <c r="I107" s="159"/>
      <c r="J107" s="42"/>
      <c r="K107" s="42"/>
      <c r="L107" s="785">
        <v>43570</v>
      </c>
      <c r="M107" s="785"/>
      <c r="N107" s="72"/>
      <c r="O107" s="112">
        <f>101.62/78.05</f>
        <v>1.3019859064702115</v>
      </c>
      <c r="P107" s="51" t="s">
        <v>519</v>
      </c>
      <c r="Q107" s="794">
        <f t="shared" si="3"/>
        <v>16533973135.209602</v>
      </c>
      <c r="R107" s="795"/>
      <c r="S107" s="817" t="s">
        <v>514</v>
      </c>
      <c r="T107" s="818"/>
      <c r="U107" s="819"/>
    </row>
    <row r="108" spans="2:21" ht="40.5" customHeight="1" x14ac:dyDescent="0.2">
      <c r="B108" s="150"/>
      <c r="C108" s="152"/>
      <c r="D108" s="776" t="s">
        <v>151</v>
      </c>
      <c r="E108" s="777"/>
      <c r="F108" s="79" t="s">
        <v>152</v>
      </c>
      <c r="G108" s="794">
        <v>11732000000</v>
      </c>
      <c r="H108" s="795"/>
      <c r="I108" s="159"/>
      <c r="J108" s="42"/>
      <c r="K108" s="42"/>
      <c r="L108" s="785">
        <v>43580</v>
      </c>
      <c r="M108" s="785"/>
      <c r="N108" s="72"/>
      <c r="O108" s="112">
        <f>101.62/78.05</f>
        <v>1.3019859064702115</v>
      </c>
      <c r="P108" s="51" t="s">
        <v>519</v>
      </c>
      <c r="Q108" s="794">
        <f t="shared" si="3"/>
        <v>9010850226.3333988</v>
      </c>
      <c r="R108" s="795"/>
      <c r="S108" s="817" t="s">
        <v>514</v>
      </c>
      <c r="T108" s="818"/>
      <c r="U108" s="819"/>
    </row>
    <row r="109" spans="2:21" ht="42" customHeight="1" x14ac:dyDescent="0.2">
      <c r="B109" s="150"/>
      <c r="C109" s="152"/>
      <c r="D109" s="776" t="s">
        <v>151</v>
      </c>
      <c r="E109" s="777"/>
      <c r="F109" s="79" t="s">
        <v>152</v>
      </c>
      <c r="G109" s="794">
        <v>4875000000</v>
      </c>
      <c r="H109" s="795"/>
      <c r="I109" s="159"/>
      <c r="J109" s="42"/>
      <c r="K109" s="42"/>
      <c r="L109" s="785">
        <v>43581</v>
      </c>
      <c r="M109" s="785"/>
      <c r="N109" s="72"/>
      <c r="O109" s="112">
        <f>101.62/78.05</f>
        <v>1.3019859064702115</v>
      </c>
      <c r="P109" s="51" t="s">
        <v>519</v>
      </c>
      <c r="Q109" s="794">
        <f t="shared" si="3"/>
        <v>3744280161.3855538</v>
      </c>
      <c r="R109" s="795"/>
      <c r="S109" s="817" t="s">
        <v>576</v>
      </c>
      <c r="T109" s="818"/>
      <c r="U109" s="819"/>
    </row>
    <row r="110" spans="2:21" ht="42" customHeight="1" x14ac:dyDescent="0.2">
      <c r="B110" s="150"/>
      <c r="C110" s="152"/>
      <c r="D110" s="776" t="s">
        <v>151</v>
      </c>
      <c r="E110" s="777"/>
      <c r="F110" s="79" t="s">
        <v>152</v>
      </c>
      <c r="G110" s="794">
        <v>3366000000</v>
      </c>
      <c r="H110" s="795"/>
      <c r="I110" s="159"/>
      <c r="J110" s="42"/>
      <c r="K110" s="42"/>
      <c r="L110" s="785">
        <v>43591</v>
      </c>
      <c r="M110" s="785"/>
      <c r="N110" s="72"/>
      <c r="O110" s="112">
        <f>102.12/78.05</f>
        <v>1.3083920563741192</v>
      </c>
      <c r="P110" s="51" t="s">
        <v>579</v>
      </c>
      <c r="Q110" s="794">
        <f t="shared" si="3"/>
        <v>2572623384.253819</v>
      </c>
      <c r="R110" s="795"/>
      <c r="S110" s="817" t="s">
        <v>576</v>
      </c>
      <c r="T110" s="818"/>
      <c r="U110" s="819"/>
    </row>
    <row r="111" spans="2:21" ht="31.5" customHeight="1" x14ac:dyDescent="0.2">
      <c r="B111" s="153"/>
      <c r="C111" s="153"/>
      <c r="D111" s="80" t="s">
        <v>236</v>
      </c>
      <c r="E111" s="79"/>
      <c r="F111" s="79"/>
      <c r="G111" s="820">
        <f>SUM(G15:H110)</f>
        <v>384347324524.47998</v>
      </c>
      <c r="H111" s="821"/>
      <c r="I111" s="159"/>
      <c r="J111" s="42"/>
      <c r="K111" s="42"/>
      <c r="L111" s="43"/>
      <c r="M111" s="43"/>
      <c r="N111" s="44"/>
      <c r="O111" s="44"/>
      <c r="P111" s="44"/>
      <c r="Q111" s="822">
        <f>SUM(Q15:R110)</f>
        <v>309017897125.14862</v>
      </c>
      <c r="R111" s="823"/>
      <c r="S111" s="60"/>
      <c r="T111" s="60"/>
      <c r="U111" s="61"/>
    </row>
    <row r="112" spans="2:21" ht="31.5" customHeight="1" x14ac:dyDescent="0.2">
      <c r="B112" s="268"/>
      <c r="C112" s="270"/>
      <c r="D112" s="776" t="s">
        <v>151</v>
      </c>
      <c r="E112" s="777"/>
      <c r="F112" s="79" t="s">
        <v>237</v>
      </c>
      <c r="G112" s="793">
        <v>578332629.87</v>
      </c>
      <c r="H112" s="793"/>
      <c r="I112" s="793"/>
      <c r="J112" s="779"/>
      <c r="K112" s="779"/>
      <c r="L112" s="785">
        <v>42278</v>
      </c>
      <c r="M112" s="785" t="s">
        <v>216</v>
      </c>
      <c r="N112" s="41"/>
      <c r="O112" s="59">
        <f>123.78/111.82</f>
        <v>1.1069576104453587</v>
      </c>
      <c r="P112" s="40" t="s">
        <v>238</v>
      </c>
      <c r="Q112" s="794">
        <f>+G112/O112</f>
        <v>522452372.53242362</v>
      </c>
      <c r="R112" s="795"/>
      <c r="S112" s="813"/>
      <c r="T112" s="813"/>
      <c r="U112" s="813"/>
    </row>
    <row r="113" spans="1:21" ht="31.5" customHeight="1" x14ac:dyDescent="0.2">
      <c r="B113" s="268"/>
      <c r="C113" s="270"/>
      <c r="D113" s="776" t="s">
        <v>151</v>
      </c>
      <c r="E113" s="777"/>
      <c r="F113" s="79" t="s">
        <v>237</v>
      </c>
      <c r="G113" s="793">
        <v>906673067.28999996</v>
      </c>
      <c r="H113" s="793"/>
      <c r="I113" s="793"/>
      <c r="J113" s="779"/>
      <c r="K113" s="779"/>
      <c r="L113" s="785">
        <v>42369</v>
      </c>
      <c r="M113" s="785" t="s">
        <v>216</v>
      </c>
      <c r="N113" s="41"/>
      <c r="O113" s="112">
        <f>125.37/111.82</f>
        <v>1.1211768914326596</v>
      </c>
      <c r="P113" s="40" t="s">
        <v>219</v>
      </c>
      <c r="Q113" s="794">
        <f>+G113/O113</f>
        <v>808679766.96472681</v>
      </c>
      <c r="R113" s="795"/>
      <c r="S113" s="813"/>
      <c r="T113" s="813"/>
      <c r="U113" s="813"/>
    </row>
    <row r="114" spans="1:21" ht="47.25" customHeight="1" x14ac:dyDescent="0.2">
      <c r="B114" s="156"/>
      <c r="C114" s="154" t="s">
        <v>701</v>
      </c>
      <c r="D114" s="81"/>
      <c r="E114" s="81"/>
      <c r="F114" s="81"/>
      <c r="G114" s="830">
        <f>+G111+G112+G113</f>
        <v>385832330221.63995</v>
      </c>
      <c r="H114" s="831"/>
      <c r="I114" s="45"/>
      <c r="J114" s="42"/>
      <c r="K114" s="42"/>
      <c r="L114" s="43"/>
      <c r="M114" s="43"/>
      <c r="N114" s="44"/>
      <c r="O114" s="44"/>
      <c r="P114" s="44"/>
      <c r="Q114" s="822">
        <f>+Q111+Q112+Q113</f>
        <v>310349029264.64575</v>
      </c>
      <c r="R114" s="823"/>
      <c r="S114" s="46"/>
      <c r="T114" s="46"/>
      <c r="U114" s="47"/>
    </row>
    <row r="115" spans="1:21" ht="31.5" customHeight="1" x14ac:dyDescent="0.2">
      <c r="B115" s="150"/>
      <c r="C115" s="151"/>
      <c r="D115" s="82"/>
      <c r="E115" s="82"/>
      <c r="F115" s="82"/>
      <c r="G115" s="110"/>
      <c r="H115" s="110"/>
      <c r="I115" s="110"/>
      <c r="J115" s="42"/>
      <c r="K115" s="42"/>
      <c r="L115" s="43"/>
      <c r="M115" s="43"/>
      <c r="N115" s="44"/>
      <c r="O115" s="44"/>
      <c r="P115" s="44"/>
      <c r="Q115" s="110"/>
      <c r="R115" s="110"/>
      <c r="S115" s="46"/>
      <c r="T115" s="46"/>
      <c r="U115" s="47"/>
    </row>
    <row r="116" spans="1:21" ht="31.5" customHeight="1" x14ac:dyDescent="0.2">
      <c r="A116" s="1" t="s">
        <v>702</v>
      </c>
      <c r="B116" s="423" t="s">
        <v>239</v>
      </c>
      <c r="C116" s="424"/>
      <c r="D116" s="424"/>
      <c r="E116" s="424"/>
      <c r="F116" s="424"/>
      <c r="G116" s="424"/>
      <c r="H116" s="424"/>
      <c r="I116" s="424"/>
      <c r="J116" s="424"/>
      <c r="K116" s="424"/>
      <c r="L116" s="424"/>
      <c r="M116" s="424"/>
      <c r="N116" s="424"/>
      <c r="O116" s="424"/>
      <c r="P116" s="424"/>
      <c r="Q116" s="424"/>
      <c r="R116" s="424"/>
      <c r="S116" s="424"/>
      <c r="T116" s="424"/>
      <c r="U116" s="425"/>
    </row>
    <row r="117" spans="1:21" ht="15" x14ac:dyDescent="0.2">
      <c r="B117" s="762" t="s">
        <v>138</v>
      </c>
      <c r="C117" s="762"/>
      <c r="D117" s="763" t="s">
        <v>139</v>
      </c>
      <c r="E117" s="763"/>
      <c r="F117" s="763" t="s">
        <v>140</v>
      </c>
      <c r="G117" s="766" t="s">
        <v>141</v>
      </c>
      <c r="H117" s="766"/>
      <c r="I117" s="766"/>
      <c r="J117" s="766"/>
      <c r="K117" s="766"/>
      <c r="L117" s="766"/>
      <c r="M117" s="766"/>
      <c r="N117" s="766" t="s">
        <v>142</v>
      </c>
      <c r="O117" s="766"/>
      <c r="P117" s="766"/>
      <c r="Q117" s="766"/>
      <c r="R117" s="766"/>
      <c r="S117" s="766" t="s">
        <v>99</v>
      </c>
      <c r="T117" s="766"/>
      <c r="U117" s="766"/>
    </row>
    <row r="118" spans="1:21" ht="15" customHeight="1" x14ac:dyDescent="0.2">
      <c r="B118" s="762"/>
      <c r="C118" s="762"/>
      <c r="D118" s="763"/>
      <c r="E118" s="763"/>
      <c r="F118" s="763"/>
      <c r="G118" s="782" t="s">
        <v>143</v>
      </c>
      <c r="H118" s="763"/>
      <c r="I118" s="763"/>
      <c r="J118" s="782" t="s">
        <v>144</v>
      </c>
      <c r="K118" s="782"/>
      <c r="L118" s="782" t="s">
        <v>145</v>
      </c>
      <c r="M118" s="782"/>
      <c r="N118" s="160" t="s">
        <v>146</v>
      </c>
      <c r="O118" s="160" t="s">
        <v>147</v>
      </c>
      <c r="P118" s="160" t="s">
        <v>148</v>
      </c>
      <c r="Q118" s="782" t="s">
        <v>149</v>
      </c>
      <c r="R118" s="782"/>
      <c r="S118" s="766"/>
      <c r="T118" s="766"/>
      <c r="U118" s="766"/>
    </row>
    <row r="119" spans="1:21" ht="28.5" customHeight="1" x14ac:dyDescent="0.2">
      <c r="B119" s="268" t="s">
        <v>150</v>
      </c>
      <c r="C119" s="270"/>
      <c r="D119" s="487" t="s">
        <v>239</v>
      </c>
      <c r="E119" s="487"/>
      <c r="F119" s="79" t="s">
        <v>152</v>
      </c>
      <c r="G119" s="824">
        <v>1792505269</v>
      </c>
      <c r="H119" s="824"/>
      <c r="I119" s="824"/>
      <c r="J119" s="825" t="s">
        <v>153</v>
      </c>
      <c r="K119" s="825"/>
      <c r="L119" s="826">
        <v>42278</v>
      </c>
      <c r="M119" s="827"/>
      <c r="N119" s="163">
        <v>1630902678</v>
      </c>
      <c r="O119" s="59">
        <f>123.78/111.82</f>
        <v>1.1069576104453587</v>
      </c>
      <c r="P119" s="113" t="s">
        <v>169</v>
      </c>
      <c r="Q119" s="828">
        <f t="shared" ref="Q119:Q138" si="8">+G119/O119</f>
        <v>1619307959.1176279</v>
      </c>
      <c r="R119" s="829"/>
      <c r="S119" s="291" t="s">
        <v>240</v>
      </c>
      <c r="T119" s="291"/>
      <c r="U119" s="291"/>
    </row>
    <row r="120" spans="1:21" ht="27.75" customHeight="1" x14ac:dyDescent="0.2">
      <c r="B120" s="268" t="s">
        <v>154</v>
      </c>
      <c r="C120" s="270"/>
      <c r="D120" s="487" t="s">
        <v>239</v>
      </c>
      <c r="E120" s="487"/>
      <c r="F120" s="79" t="s">
        <v>152</v>
      </c>
      <c r="G120" s="824">
        <v>1805267351.8</v>
      </c>
      <c r="H120" s="824"/>
      <c r="I120" s="824"/>
      <c r="J120" s="825" t="s">
        <v>153</v>
      </c>
      <c r="K120" s="825"/>
      <c r="L120" s="826">
        <v>42311</v>
      </c>
      <c r="M120" s="827"/>
      <c r="N120" s="163">
        <v>1630902678</v>
      </c>
      <c r="O120" s="112">
        <f>124.62/111.82</f>
        <v>1.1144696834197818</v>
      </c>
      <c r="P120" s="114" t="s">
        <v>174</v>
      </c>
      <c r="Q120" s="805">
        <f>+G120/O120</f>
        <v>1619844288.8643556</v>
      </c>
      <c r="R120" s="807"/>
      <c r="S120" s="291" t="s">
        <v>240</v>
      </c>
      <c r="T120" s="291"/>
      <c r="U120" s="291"/>
    </row>
    <row r="121" spans="1:21" ht="27.75" customHeight="1" x14ac:dyDescent="0.2">
      <c r="B121" s="268" t="s">
        <v>154</v>
      </c>
      <c r="C121" s="270"/>
      <c r="D121" s="487" t="s">
        <v>239</v>
      </c>
      <c r="E121" s="487"/>
      <c r="F121" s="79" t="s">
        <v>152</v>
      </c>
      <c r="G121" s="824">
        <v>12313884</v>
      </c>
      <c r="H121" s="824"/>
      <c r="I121" s="824"/>
      <c r="J121" s="825" t="s">
        <v>153</v>
      </c>
      <c r="K121" s="825"/>
      <c r="L121" s="826">
        <v>42367</v>
      </c>
      <c r="M121" s="827"/>
      <c r="N121" s="163">
        <v>1630902678</v>
      </c>
      <c r="O121" s="112">
        <f>125.37/111.82</f>
        <v>1.1211768914326596</v>
      </c>
      <c r="P121" s="114" t="s">
        <v>176</v>
      </c>
      <c r="Q121" s="805">
        <f t="shared" ref="Q121" si="9">+G121/O121</f>
        <v>10982998.395788467</v>
      </c>
      <c r="R121" s="807"/>
      <c r="S121" s="291" t="s">
        <v>240</v>
      </c>
      <c r="T121" s="291"/>
      <c r="U121" s="291"/>
    </row>
    <row r="122" spans="1:21" ht="28.5" customHeight="1" x14ac:dyDescent="0.2">
      <c r="B122" s="268" t="s">
        <v>156</v>
      </c>
      <c r="C122" s="270"/>
      <c r="D122" s="487" t="s">
        <v>239</v>
      </c>
      <c r="E122" s="487"/>
      <c r="F122" s="79" t="s">
        <v>152</v>
      </c>
      <c r="G122" s="824">
        <v>1828541334</v>
      </c>
      <c r="H122" s="824"/>
      <c r="I122" s="824"/>
      <c r="J122" s="832" t="s">
        <v>241</v>
      </c>
      <c r="K122" s="832"/>
      <c r="L122" s="826">
        <v>42367</v>
      </c>
      <c r="M122" s="827"/>
      <c r="N122" s="163">
        <v>1630902678</v>
      </c>
      <c r="O122" s="112">
        <f>125.37/111.82</f>
        <v>1.1211768914326596</v>
      </c>
      <c r="P122" s="114" t="s">
        <v>176</v>
      </c>
      <c r="Q122" s="805">
        <f t="shared" si="8"/>
        <v>1630912434.9356306</v>
      </c>
      <c r="R122" s="807"/>
      <c r="S122" s="291" t="s">
        <v>240</v>
      </c>
      <c r="T122" s="291"/>
      <c r="U122" s="291"/>
    </row>
    <row r="123" spans="1:21" ht="27" customHeight="1" x14ac:dyDescent="0.2">
      <c r="B123" s="268" t="s">
        <v>158</v>
      </c>
      <c r="C123" s="270"/>
      <c r="D123" s="487" t="s">
        <v>239</v>
      </c>
      <c r="E123" s="487"/>
      <c r="F123" s="79" t="s">
        <v>152</v>
      </c>
      <c r="G123" s="824">
        <v>1839906750</v>
      </c>
      <c r="H123" s="824"/>
      <c r="I123" s="824"/>
      <c r="J123" s="833" t="s">
        <v>242</v>
      </c>
      <c r="K123" s="834"/>
      <c r="L123" s="826">
        <v>42387</v>
      </c>
      <c r="M123" s="827">
        <v>42387</v>
      </c>
      <c r="N123" s="163">
        <v>1630902678</v>
      </c>
      <c r="O123" s="112">
        <f>126.15/111.82</f>
        <v>1.1281523877660526</v>
      </c>
      <c r="P123" s="114" t="s">
        <v>181</v>
      </c>
      <c r="Q123" s="805">
        <f t="shared" si="8"/>
        <v>1630902677.6456599</v>
      </c>
      <c r="R123" s="807"/>
      <c r="S123" s="291" t="s">
        <v>240</v>
      </c>
      <c r="T123" s="291"/>
      <c r="U123" s="291"/>
    </row>
    <row r="124" spans="1:21" ht="27" customHeight="1" x14ac:dyDescent="0.2">
      <c r="B124" s="268" t="s">
        <v>158</v>
      </c>
      <c r="C124" s="270"/>
      <c r="D124" s="487" t="s">
        <v>239</v>
      </c>
      <c r="E124" s="487"/>
      <c r="F124" s="79" t="s">
        <v>152</v>
      </c>
      <c r="G124" s="824">
        <v>13080610</v>
      </c>
      <c r="H124" s="824"/>
      <c r="I124" s="824"/>
      <c r="J124" s="833" t="s">
        <v>242</v>
      </c>
      <c r="K124" s="834"/>
      <c r="L124" s="826">
        <v>42395</v>
      </c>
      <c r="M124" s="827">
        <v>42387</v>
      </c>
      <c r="N124" s="163">
        <v>0</v>
      </c>
      <c r="O124" s="112">
        <f>126.15/111.82</f>
        <v>1.1281523877660526</v>
      </c>
      <c r="P124" s="114" t="s">
        <v>181</v>
      </c>
      <c r="Q124" s="828">
        <f t="shared" si="8"/>
        <v>11594719.066191042</v>
      </c>
      <c r="R124" s="829"/>
      <c r="S124" s="291" t="s">
        <v>240</v>
      </c>
      <c r="T124" s="291"/>
      <c r="U124" s="291"/>
    </row>
    <row r="125" spans="1:21" ht="26.25" customHeight="1" x14ac:dyDescent="0.2">
      <c r="B125" s="268" t="s">
        <v>160</v>
      </c>
      <c r="C125" s="270"/>
      <c r="D125" s="487" t="s">
        <v>239</v>
      </c>
      <c r="E125" s="487"/>
      <c r="F125" s="79" t="s">
        <v>152</v>
      </c>
      <c r="G125" s="824">
        <v>1863680417</v>
      </c>
      <c r="H125" s="824"/>
      <c r="I125" s="824"/>
      <c r="J125" s="832" t="s">
        <v>243</v>
      </c>
      <c r="K125" s="832"/>
      <c r="L125" s="826">
        <v>42416</v>
      </c>
      <c r="M125" s="827">
        <v>42416</v>
      </c>
      <c r="N125" s="163">
        <v>1630902678</v>
      </c>
      <c r="O125" s="112">
        <f>127.78/111.82</f>
        <v>1.1427293865140404</v>
      </c>
      <c r="P125" s="114" t="s">
        <v>184</v>
      </c>
      <c r="Q125" s="805">
        <f t="shared" si="8"/>
        <v>1630902678.266865</v>
      </c>
      <c r="R125" s="807"/>
      <c r="S125" s="291" t="s">
        <v>244</v>
      </c>
      <c r="T125" s="291"/>
      <c r="U125" s="291"/>
    </row>
    <row r="126" spans="1:21" ht="26.25" customHeight="1" x14ac:dyDescent="0.2">
      <c r="B126" s="268" t="s">
        <v>162</v>
      </c>
      <c r="C126" s="270"/>
      <c r="D126" s="487" t="s">
        <v>239</v>
      </c>
      <c r="E126" s="487"/>
      <c r="F126" s="79" t="s">
        <v>152</v>
      </c>
      <c r="G126" s="824">
        <v>1887454082.99</v>
      </c>
      <c r="H126" s="824"/>
      <c r="I126" s="824"/>
      <c r="J126" s="833" t="s">
        <v>245</v>
      </c>
      <c r="K126" s="834"/>
      <c r="L126" s="826">
        <v>42445</v>
      </c>
      <c r="M126" s="827">
        <v>42445</v>
      </c>
      <c r="N126" s="163">
        <v>1630902678</v>
      </c>
      <c r="O126" s="112">
        <f>129.41/111.82</f>
        <v>1.1573063852620282</v>
      </c>
      <c r="P126" s="114" t="s">
        <v>188</v>
      </c>
      <c r="Q126" s="805">
        <f t="shared" si="8"/>
        <v>1630902677.9997048</v>
      </c>
      <c r="R126" s="807"/>
      <c r="S126" s="291" t="s">
        <v>240</v>
      </c>
      <c r="T126" s="291"/>
      <c r="U126" s="291"/>
    </row>
    <row r="127" spans="1:21" ht="27.75" customHeight="1" x14ac:dyDescent="0.2">
      <c r="B127" s="268" t="s">
        <v>164</v>
      </c>
      <c r="C127" s="270"/>
      <c r="D127" s="487" t="s">
        <v>239</v>
      </c>
      <c r="E127" s="487"/>
      <c r="F127" s="79" t="s">
        <v>152</v>
      </c>
      <c r="G127" s="824">
        <v>1905247870</v>
      </c>
      <c r="H127" s="824"/>
      <c r="I127" s="824"/>
      <c r="J127" s="833" t="s">
        <v>246</v>
      </c>
      <c r="K127" s="834"/>
      <c r="L127" s="826">
        <v>42474</v>
      </c>
      <c r="M127" s="827">
        <v>42474</v>
      </c>
      <c r="N127" s="163">
        <v>1630902678</v>
      </c>
      <c r="O127" s="112">
        <f>130.63/111.82</f>
        <v>1.1682167769629763</v>
      </c>
      <c r="P127" s="114" t="s">
        <v>193</v>
      </c>
      <c r="Q127" s="805">
        <f t="shared" si="8"/>
        <v>1630902677.9713693</v>
      </c>
      <c r="R127" s="807"/>
      <c r="S127" s="291" t="s">
        <v>244</v>
      </c>
      <c r="T127" s="291"/>
      <c r="U127" s="291"/>
    </row>
    <row r="128" spans="1:21" ht="27.75" customHeight="1" x14ac:dyDescent="0.2">
      <c r="B128" s="268" t="s">
        <v>166</v>
      </c>
      <c r="C128" s="270"/>
      <c r="D128" s="487" t="s">
        <v>239</v>
      </c>
      <c r="E128" s="487"/>
      <c r="F128" s="79" t="s">
        <v>152</v>
      </c>
      <c r="G128" s="824">
        <v>1914728166</v>
      </c>
      <c r="H128" s="824"/>
      <c r="I128" s="824"/>
      <c r="J128" s="832" t="s">
        <v>247</v>
      </c>
      <c r="K128" s="832"/>
      <c r="L128" s="826">
        <v>42506</v>
      </c>
      <c r="M128" s="827">
        <v>42506</v>
      </c>
      <c r="N128" s="163">
        <v>1630902678</v>
      </c>
      <c r="O128" s="112">
        <f>131.28/111.82</f>
        <v>1.1740296905741372</v>
      </c>
      <c r="P128" s="114" t="s">
        <v>198</v>
      </c>
      <c r="Q128" s="805">
        <f t="shared" si="8"/>
        <v>1630902677.6517365</v>
      </c>
      <c r="R128" s="807"/>
      <c r="S128" s="291" t="s">
        <v>244</v>
      </c>
      <c r="T128" s="291"/>
      <c r="U128" s="291"/>
    </row>
    <row r="129" spans="1:21" ht="29.25" customHeight="1" x14ac:dyDescent="0.2">
      <c r="B129" s="268" t="s">
        <v>248</v>
      </c>
      <c r="C129" s="270"/>
      <c r="D129" s="487" t="s">
        <v>239</v>
      </c>
      <c r="E129" s="487"/>
      <c r="F129" s="79" t="s">
        <v>152</v>
      </c>
      <c r="G129" s="824">
        <v>1924500164</v>
      </c>
      <c r="H129" s="824"/>
      <c r="I129" s="824"/>
      <c r="J129" s="833" t="s">
        <v>249</v>
      </c>
      <c r="K129" s="834"/>
      <c r="L129" s="826">
        <v>42535</v>
      </c>
      <c r="M129" s="827">
        <v>42535</v>
      </c>
      <c r="N129" s="163">
        <v>1630902678</v>
      </c>
      <c r="O129" s="112">
        <f>131.95/111.82</f>
        <v>1.1800214630656412</v>
      </c>
      <c r="P129" s="114" t="s">
        <v>201</v>
      </c>
      <c r="Q129" s="805">
        <f t="shared" si="8"/>
        <v>1630902677.8209929</v>
      </c>
      <c r="R129" s="807"/>
      <c r="S129" s="291" t="s">
        <v>244</v>
      </c>
      <c r="T129" s="291"/>
      <c r="U129" s="291"/>
    </row>
    <row r="130" spans="1:21" ht="29.25" customHeight="1" x14ac:dyDescent="0.2">
      <c r="B130" s="268" t="s">
        <v>250</v>
      </c>
      <c r="C130" s="270"/>
      <c r="D130" s="487" t="s">
        <v>239</v>
      </c>
      <c r="E130" s="487"/>
      <c r="F130" s="79" t="s">
        <v>152</v>
      </c>
      <c r="G130" s="824">
        <v>1933737765</v>
      </c>
      <c r="H130" s="824"/>
      <c r="I130" s="824"/>
      <c r="J130" s="835" t="s">
        <v>251</v>
      </c>
      <c r="K130" s="836"/>
      <c r="L130" s="826">
        <v>42558</v>
      </c>
      <c r="M130" s="827">
        <v>42558</v>
      </c>
      <c r="N130" s="163">
        <v>1630902678</v>
      </c>
      <c r="O130" s="112">
        <f>132.58/111.82</f>
        <v>1.1856555177964587</v>
      </c>
      <c r="P130" s="114" t="s">
        <v>204</v>
      </c>
      <c r="Q130" s="805">
        <f t="shared" si="8"/>
        <v>1630944010.2753053</v>
      </c>
      <c r="R130" s="807"/>
      <c r="S130" s="291" t="s">
        <v>244</v>
      </c>
      <c r="T130" s="291"/>
      <c r="U130" s="291"/>
    </row>
    <row r="131" spans="1:21" ht="22.5" customHeight="1" x14ac:dyDescent="0.2">
      <c r="B131" s="268" t="s">
        <v>252</v>
      </c>
      <c r="C131" s="270"/>
      <c r="D131" s="487" t="s">
        <v>239</v>
      </c>
      <c r="E131" s="487"/>
      <c r="F131" s="79" t="s">
        <v>152</v>
      </c>
      <c r="G131" s="824">
        <v>1946104392</v>
      </c>
      <c r="H131" s="824"/>
      <c r="I131" s="824"/>
      <c r="J131" s="832" t="s">
        <v>253</v>
      </c>
      <c r="K131" s="832"/>
      <c r="L131" s="826">
        <v>42593</v>
      </c>
      <c r="M131" s="827">
        <v>42593</v>
      </c>
      <c r="N131" s="163">
        <v>1630902678</v>
      </c>
      <c r="O131" s="112">
        <f>133.27/111.82</f>
        <v>1.1918261491683064</v>
      </c>
      <c r="P131" s="114" t="s">
        <v>207</v>
      </c>
      <c r="Q131" s="805">
        <f t="shared" si="8"/>
        <v>1632876064.4814284</v>
      </c>
      <c r="R131" s="807"/>
      <c r="S131" s="291" t="s">
        <v>240</v>
      </c>
      <c r="T131" s="291"/>
      <c r="U131" s="291"/>
    </row>
    <row r="132" spans="1:21" ht="42.75" customHeight="1" x14ac:dyDescent="0.2">
      <c r="B132" s="268" t="s">
        <v>254</v>
      </c>
      <c r="C132" s="270"/>
      <c r="D132" s="487" t="s">
        <v>239</v>
      </c>
      <c r="E132" s="487"/>
      <c r="F132" s="79" t="s">
        <v>152</v>
      </c>
      <c r="G132" s="824">
        <v>1937626728</v>
      </c>
      <c r="H132" s="824"/>
      <c r="I132" s="824"/>
      <c r="J132" s="833" t="s">
        <v>255</v>
      </c>
      <c r="K132" s="834"/>
      <c r="L132" s="826">
        <v>42626</v>
      </c>
      <c r="M132" s="827">
        <v>42626</v>
      </c>
      <c r="N132" s="163">
        <v>1630902678</v>
      </c>
      <c r="O132" s="112">
        <f>132.85/111.82</f>
        <v>1.1880701126810946</v>
      </c>
      <c r="P132" s="114" t="s">
        <v>208</v>
      </c>
      <c r="Q132" s="805">
        <f t="shared" si="8"/>
        <v>1630902677.6436582</v>
      </c>
      <c r="R132" s="807"/>
      <c r="S132" s="291" t="s">
        <v>244</v>
      </c>
      <c r="T132" s="291"/>
      <c r="U132" s="291"/>
    </row>
    <row r="133" spans="1:21" ht="31.5" customHeight="1" x14ac:dyDescent="0.2">
      <c r="B133" s="268" t="s">
        <v>256</v>
      </c>
      <c r="C133" s="270"/>
      <c r="D133" s="487" t="s">
        <v>239</v>
      </c>
      <c r="E133" s="487"/>
      <c r="F133" s="79" t="s">
        <v>152</v>
      </c>
      <c r="G133" s="824">
        <v>1936605773</v>
      </c>
      <c r="H133" s="824"/>
      <c r="I133" s="824"/>
      <c r="J133" s="833" t="s">
        <v>257</v>
      </c>
      <c r="K133" s="834"/>
      <c r="L133" s="826">
        <v>42650</v>
      </c>
      <c r="M133" s="827">
        <v>42650</v>
      </c>
      <c r="N133" s="163">
        <v>1630902678</v>
      </c>
      <c r="O133" s="112">
        <f>132.78/111.82</f>
        <v>1.1874441065998929</v>
      </c>
      <c r="P133" s="114" t="s">
        <v>209</v>
      </c>
      <c r="Q133" s="805">
        <f t="shared" si="8"/>
        <v>1630902677.6386502</v>
      </c>
      <c r="R133" s="807"/>
      <c r="S133" s="291" t="s">
        <v>244</v>
      </c>
      <c r="T133" s="291"/>
      <c r="U133" s="291"/>
    </row>
    <row r="134" spans="1:21" ht="34.5" customHeight="1" x14ac:dyDescent="0.25">
      <c r="B134" s="268" t="s">
        <v>258</v>
      </c>
      <c r="C134" s="270"/>
      <c r="D134" s="487" t="s">
        <v>239</v>
      </c>
      <c r="E134" s="487"/>
      <c r="F134" s="79" t="s">
        <v>152</v>
      </c>
      <c r="G134" s="837">
        <v>2008510175</v>
      </c>
      <c r="H134" s="838"/>
      <c r="I134" s="839"/>
      <c r="J134" s="832" t="s">
        <v>259</v>
      </c>
      <c r="K134" s="832"/>
      <c r="L134" s="826">
        <v>42913</v>
      </c>
      <c r="M134" s="827"/>
      <c r="N134" s="163">
        <v>1630902678</v>
      </c>
      <c r="O134" s="112">
        <f>137.71/111.82</f>
        <v>1.2315328206045431</v>
      </c>
      <c r="P134" s="114" t="s">
        <v>260</v>
      </c>
      <c r="Q134" s="805">
        <f t="shared" si="8"/>
        <v>1630902677.8629003</v>
      </c>
      <c r="R134" s="807"/>
      <c r="S134" s="291" t="s">
        <v>244</v>
      </c>
      <c r="T134" s="291"/>
      <c r="U134" s="291"/>
    </row>
    <row r="135" spans="1:21" ht="30.75" customHeight="1" x14ac:dyDescent="0.25">
      <c r="B135" s="268" t="s">
        <v>261</v>
      </c>
      <c r="C135" s="270"/>
      <c r="D135" s="487" t="s">
        <v>239</v>
      </c>
      <c r="E135" s="487"/>
      <c r="F135" s="79" t="s">
        <v>152</v>
      </c>
      <c r="G135" s="837">
        <v>2010843787</v>
      </c>
      <c r="H135" s="838"/>
      <c r="I135" s="839"/>
      <c r="J135" s="833" t="s">
        <v>262</v>
      </c>
      <c r="K135" s="834"/>
      <c r="L135" s="826">
        <v>42942</v>
      </c>
      <c r="M135" s="827"/>
      <c r="N135" s="163">
        <v>1630902678</v>
      </c>
      <c r="O135" s="112">
        <f>137.87/111.82</f>
        <v>1.2329636916472904</v>
      </c>
      <c r="P135" s="114" t="s">
        <v>263</v>
      </c>
      <c r="Q135" s="805">
        <f t="shared" si="8"/>
        <v>1630902678.3371291</v>
      </c>
      <c r="R135" s="807"/>
      <c r="S135" s="291" t="s">
        <v>244</v>
      </c>
      <c r="T135" s="291"/>
      <c r="U135" s="291"/>
    </row>
    <row r="136" spans="1:21" ht="32.25" customHeight="1" x14ac:dyDescent="0.25">
      <c r="B136" s="268" t="s">
        <v>264</v>
      </c>
      <c r="C136" s="270"/>
      <c r="D136" s="487" t="s">
        <v>239</v>
      </c>
      <c r="E136" s="487"/>
      <c r="F136" s="79" t="s">
        <v>152</v>
      </c>
      <c r="G136" s="837">
        <f>2010843787+1750209</f>
        <v>2012593996</v>
      </c>
      <c r="H136" s="838"/>
      <c r="I136" s="839"/>
      <c r="J136" s="833" t="s">
        <v>265</v>
      </c>
      <c r="K136" s="834"/>
      <c r="L136" s="826" t="s">
        <v>266</v>
      </c>
      <c r="M136" s="827"/>
      <c r="N136" s="163">
        <v>1630902678</v>
      </c>
      <c r="O136" s="112">
        <f>137.99/111.82</f>
        <v>1.2340368449293508</v>
      </c>
      <c r="P136" s="114" t="s">
        <v>267</v>
      </c>
      <c r="Q136" s="805">
        <f t="shared" si="8"/>
        <v>1630902678.6920791</v>
      </c>
      <c r="R136" s="807"/>
      <c r="S136" s="291" t="s">
        <v>244</v>
      </c>
      <c r="T136" s="291"/>
      <c r="U136" s="291"/>
    </row>
    <row r="137" spans="1:21" ht="30.75" customHeight="1" x14ac:dyDescent="0.25">
      <c r="B137" s="268" t="s">
        <v>268</v>
      </c>
      <c r="C137" s="270"/>
      <c r="D137" s="487" t="s">
        <v>239</v>
      </c>
      <c r="E137" s="487"/>
      <c r="F137" s="79" t="s">
        <v>152</v>
      </c>
      <c r="G137" s="837">
        <v>2013469099</v>
      </c>
      <c r="H137" s="838"/>
      <c r="I137" s="839"/>
      <c r="J137" s="832" t="s">
        <v>269</v>
      </c>
      <c r="K137" s="832"/>
      <c r="L137" s="826" t="s">
        <v>270</v>
      </c>
      <c r="M137" s="827"/>
      <c r="N137" s="163">
        <v>1630902678</v>
      </c>
      <c r="O137" s="112">
        <f>138.05/111.82</f>
        <v>1.2345734215703812</v>
      </c>
      <c r="P137" s="114" t="s">
        <v>271</v>
      </c>
      <c r="Q137" s="805">
        <f t="shared" si="8"/>
        <v>1630902677.6543279</v>
      </c>
      <c r="R137" s="807"/>
      <c r="S137" s="291" t="s">
        <v>244</v>
      </c>
      <c r="T137" s="291"/>
      <c r="U137" s="291"/>
    </row>
    <row r="138" spans="1:21" ht="27.75" customHeight="1" x14ac:dyDescent="0.25">
      <c r="B138" s="268" t="s">
        <v>272</v>
      </c>
      <c r="C138" s="270"/>
      <c r="D138" s="487" t="s">
        <v>239</v>
      </c>
      <c r="E138" s="487"/>
      <c r="F138" s="79" t="s">
        <v>152</v>
      </c>
      <c r="G138" s="837">
        <v>2013469099</v>
      </c>
      <c r="H138" s="838"/>
      <c r="I138" s="839"/>
      <c r="J138" s="835" t="s">
        <v>273</v>
      </c>
      <c r="K138" s="836"/>
      <c r="L138" s="826" t="s">
        <v>274</v>
      </c>
      <c r="M138" s="827"/>
      <c r="N138" s="163">
        <v>1630902678</v>
      </c>
      <c r="O138" s="112">
        <f>138.05/111.82</f>
        <v>1.2345734215703812</v>
      </c>
      <c r="P138" s="114" t="s">
        <v>271</v>
      </c>
      <c r="Q138" s="805">
        <f t="shared" si="8"/>
        <v>1630902677.6543279</v>
      </c>
      <c r="R138" s="807"/>
      <c r="S138" s="291" t="s">
        <v>244</v>
      </c>
      <c r="T138" s="291"/>
      <c r="U138" s="291"/>
    </row>
    <row r="139" spans="1:21" ht="27.75" customHeight="1" x14ac:dyDescent="0.25">
      <c r="B139" s="268" t="s">
        <v>461</v>
      </c>
      <c r="C139" s="270"/>
      <c r="D139" s="487" t="s">
        <v>239</v>
      </c>
      <c r="E139" s="487"/>
      <c r="F139" s="79" t="s">
        <v>152</v>
      </c>
      <c r="G139" s="837">
        <v>7470065162</v>
      </c>
      <c r="H139" s="838"/>
      <c r="I139" s="839"/>
      <c r="J139" s="835" t="s">
        <v>462</v>
      </c>
      <c r="K139" s="836"/>
      <c r="L139" s="826">
        <v>43354</v>
      </c>
      <c r="M139" s="827"/>
      <c r="N139" s="163"/>
      <c r="O139" s="112">
        <f>142.27/111.82</f>
        <v>1.2723126453228404</v>
      </c>
      <c r="P139" s="114" t="s">
        <v>604</v>
      </c>
      <c r="Q139" s="805">
        <f>+G139/O139</f>
        <v>5871249640.9280939</v>
      </c>
      <c r="R139" s="807"/>
      <c r="S139" s="291" t="s">
        <v>244</v>
      </c>
      <c r="T139" s="291"/>
      <c r="U139" s="291"/>
    </row>
    <row r="140" spans="1:21" ht="33.75" customHeight="1" x14ac:dyDescent="0.25">
      <c r="B140" s="268" t="s">
        <v>605</v>
      </c>
      <c r="C140" s="270"/>
      <c r="D140" s="487" t="s">
        <v>239</v>
      </c>
      <c r="E140" s="487"/>
      <c r="F140" s="79" t="s">
        <v>152</v>
      </c>
      <c r="G140" s="837">
        <v>9700000000</v>
      </c>
      <c r="H140" s="838"/>
      <c r="I140" s="839"/>
      <c r="J140" s="840" t="s">
        <v>581</v>
      </c>
      <c r="K140" s="841"/>
      <c r="L140" s="826">
        <v>43612</v>
      </c>
      <c r="M140" s="827"/>
      <c r="N140" s="163"/>
      <c r="O140" s="112">
        <f>102.12/78.05</f>
        <v>1.3083920563741192</v>
      </c>
      <c r="P140" s="114" t="s">
        <v>579</v>
      </c>
      <c r="Q140" s="805">
        <f>+G140/O140</f>
        <v>7413679984.3321581</v>
      </c>
      <c r="R140" s="807"/>
      <c r="S140" s="291" t="s">
        <v>582</v>
      </c>
      <c r="T140" s="291"/>
      <c r="U140" s="291"/>
    </row>
    <row r="141" spans="1:21" ht="23.25" customHeight="1" x14ac:dyDescent="0.25">
      <c r="B141" s="268" t="s">
        <v>737</v>
      </c>
      <c r="C141" s="270"/>
      <c r="D141" s="487" t="s">
        <v>239</v>
      </c>
      <c r="E141" s="487"/>
      <c r="F141" s="79" t="s">
        <v>152</v>
      </c>
      <c r="G141" s="837">
        <v>1461523051.4400001</v>
      </c>
      <c r="H141" s="838"/>
      <c r="I141" s="839"/>
      <c r="J141" s="840" t="s">
        <v>737</v>
      </c>
      <c r="K141" s="841"/>
      <c r="L141" s="826">
        <v>43857</v>
      </c>
      <c r="M141" s="827"/>
      <c r="N141" s="163"/>
      <c r="O141" s="112">
        <f>103.8/78.05</f>
        <v>1.3299167200512492</v>
      </c>
      <c r="P141" s="114" t="s">
        <v>738</v>
      </c>
      <c r="Q141" s="805">
        <f>+G141/O141</f>
        <v>1098958325.287977</v>
      </c>
      <c r="R141" s="807"/>
      <c r="S141" s="291" t="s">
        <v>737</v>
      </c>
      <c r="T141" s="291"/>
      <c r="U141" s="291"/>
    </row>
    <row r="142" spans="1:21" ht="15" x14ac:dyDescent="0.2">
      <c r="A142" s="1" t="s">
        <v>703</v>
      </c>
      <c r="B142" s="423" t="s">
        <v>275</v>
      </c>
      <c r="C142" s="424"/>
      <c r="D142" s="424"/>
      <c r="E142" s="424"/>
      <c r="F142" s="424"/>
      <c r="G142" s="424"/>
      <c r="H142" s="424"/>
      <c r="I142" s="424"/>
      <c r="J142" s="424"/>
      <c r="K142" s="424"/>
      <c r="L142" s="424"/>
      <c r="M142" s="424"/>
      <c r="N142" s="424"/>
      <c r="O142" s="424"/>
      <c r="P142" s="424"/>
      <c r="Q142" s="424"/>
      <c r="R142" s="424"/>
      <c r="S142" s="424"/>
      <c r="T142" s="424"/>
      <c r="U142" s="425"/>
    </row>
    <row r="143" spans="1:21" ht="15" customHeight="1" x14ac:dyDescent="0.2">
      <c r="B143" s="762" t="s">
        <v>138</v>
      </c>
      <c r="C143" s="762"/>
      <c r="D143" s="763" t="s">
        <v>139</v>
      </c>
      <c r="E143" s="763"/>
      <c r="F143" s="763" t="s">
        <v>140</v>
      </c>
      <c r="G143" s="766" t="s">
        <v>141</v>
      </c>
      <c r="H143" s="766"/>
      <c r="I143" s="766"/>
      <c r="J143" s="766"/>
      <c r="K143" s="766"/>
      <c r="L143" s="766"/>
      <c r="M143" s="766"/>
      <c r="N143" s="766" t="s">
        <v>142</v>
      </c>
      <c r="O143" s="766"/>
      <c r="P143" s="766"/>
      <c r="Q143" s="766"/>
      <c r="R143" s="766"/>
      <c r="S143" s="766" t="s">
        <v>99</v>
      </c>
      <c r="T143" s="766"/>
      <c r="U143" s="766"/>
    </row>
    <row r="144" spans="1:21" ht="30.75" customHeight="1" x14ac:dyDescent="0.2">
      <c r="B144" s="762"/>
      <c r="C144" s="762"/>
      <c r="D144" s="763"/>
      <c r="E144" s="763"/>
      <c r="F144" s="763"/>
      <c r="G144" s="782" t="s">
        <v>143</v>
      </c>
      <c r="H144" s="763"/>
      <c r="I144" s="763"/>
      <c r="J144" s="782" t="s">
        <v>144</v>
      </c>
      <c r="K144" s="782"/>
      <c r="L144" s="782" t="s">
        <v>145</v>
      </c>
      <c r="M144" s="782"/>
      <c r="N144" s="160" t="s">
        <v>146</v>
      </c>
      <c r="O144" s="160" t="s">
        <v>147</v>
      </c>
      <c r="P144" s="160" t="s">
        <v>148</v>
      </c>
      <c r="Q144" s="782" t="s">
        <v>149</v>
      </c>
      <c r="R144" s="782"/>
      <c r="S144" s="766"/>
      <c r="T144" s="766"/>
      <c r="U144" s="766"/>
    </row>
    <row r="145" spans="1:21" ht="30.75" customHeight="1" x14ac:dyDescent="0.25">
      <c r="B145" s="268" t="s">
        <v>150</v>
      </c>
      <c r="C145" s="270"/>
      <c r="D145" s="842"/>
      <c r="E145" s="842"/>
      <c r="F145" s="79" t="s">
        <v>152</v>
      </c>
      <c r="G145" s="805">
        <v>4270238021</v>
      </c>
      <c r="H145" s="806"/>
      <c r="I145" s="807"/>
      <c r="J145" s="825" t="s">
        <v>153</v>
      </c>
      <c r="K145" s="825"/>
      <c r="L145" s="843" t="s">
        <v>276</v>
      </c>
      <c r="M145" s="844"/>
      <c r="N145" s="115">
        <v>3885265434</v>
      </c>
      <c r="O145" s="59">
        <f>123.78/111.82</f>
        <v>1.1069576104453587</v>
      </c>
      <c r="P145" s="113" t="s">
        <v>169</v>
      </c>
      <c r="Q145" s="824">
        <f>+G145/O145</f>
        <v>3857634638.1339469</v>
      </c>
      <c r="R145" s="824"/>
      <c r="S145" s="291" t="s">
        <v>244</v>
      </c>
      <c r="T145" s="291"/>
      <c r="U145" s="291"/>
    </row>
    <row r="146" spans="1:21" ht="31.5" customHeight="1" x14ac:dyDescent="0.25">
      <c r="B146" s="268" t="s">
        <v>150</v>
      </c>
      <c r="C146" s="270"/>
      <c r="D146" s="842"/>
      <c r="E146" s="842"/>
      <c r="F146" s="79" t="s">
        <v>152</v>
      </c>
      <c r="G146" s="805">
        <v>31161593</v>
      </c>
      <c r="H146" s="806"/>
      <c r="I146" s="807"/>
      <c r="J146" s="825" t="s">
        <v>153</v>
      </c>
      <c r="K146" s="825"/>
      <c r="L146" s="843" t="s">
        <v>277</v>
      </c>
      <c r="M146" s="844"/>
      <c r="N146" s="115"/>
      <c r="O146" s="112">
        <f>126.15/111.82</f>
        <v>1.1281523877660526</v>
      </c>
      <c r="P146" s="114" t="s">
        <v>181</v>
      </c>
      <c r="Q146" s="824">
        <f>+G146/O146</f>
        <v>27621794.128101464</v>
      </c>
      <c r="R146" s="824"/>
      <c r="S146" s="291" t="s">
        <v>244</v>
      </c>
      <c r="T146" s="291"/>
      <c r="U146" s="291"/>
    </row>
    <row r="147" spans="1:21" ht="31.5" customHeight="1" x14ac:dyDescent="0.25">
      <c r="B147" s="268" t="s">
        <v>154</v>
      </c>
      <c r="C147" s="270"/>
      <c r="D147" s="842"/>
      <c r="E147" s="842"/>
      <c r="F147" s="79" t="s">
        <v>152</v>
      </c>
      <c r="G147" s="805">
        <v>3890427652</v>
      </c>
      <c r="H147" s="806"/>
      <c r="I147" s="807"/>
      <c r="J147" s="825" t="s">
        <v>278</v>
      </c>
      <c r="K147" s="825"/>
      <c r="L147" s="843" t="s">
        <v>279</v>
      </c>
      <c r="M147" s="844"/>
      <c r="N147" s="115">
        <v>3330227513</v>
      </c>
      <c r="O147" s="112">
        <f>130.63/111.82</f>
        <v>1.1682167769629763</v>
      </c>
      <c r="P147" s="114" t="s">
        <v>193</v>
      </c>
      <c r="Q147" s="824">
        <f>+G147/O147</f>
        <v>3330227513.1795144</v>
      </c>
      <c r="R147" s="824"/>
      <c r="S147" s="291" t="s">
        <v>244</v>
      </c>
      <c r="T147" s="291"/>
      <c r="U147" s="291"/>
    </row>
    <row r="148" spans="1:21" ht="33" customHeight="1" x14ac:dyDescent="0.25">
      <c r="B148" s="268" t="s">
        <v>156</v>
      </c>
      <c r="C148" s="270"/>
      <c r="D148" s="842"/>
      <c r="E148" s="842"/>
      <c r="F148" s="79" t="s">
        <v>152</v>
      </c>
      <c r="G148" s="805">
        <v>3954459034</v>
      </c>
      <c r="H148" s="806"/>
      <c r="I148" s="807"/>
      <c r="J148" s="825" t="s">
        <v>280</v>
      </c>
      <c r="K148" s="825"/>
      <c r="L148" s="844" t="s">
        <v>281</v>
      </c>
      <c r="M148" s="844"/>
      <c r="N148" s="115">
        <v>3330227513</v>
      </c>
      <c r="O148" s="112">
        <f>132.78/111.82</f>
        <v>1.1874441065998929</v>
      </c>
      <c r="P148" s="114" t="s">
        <v>209</v>
      </c>
      <c r="Q148" s="824">
        <f>+G148/O148</f>
        <v>3330227513.0432291</v>
      </c>
      <c r="R148" s="824"/>
      <c r="S148" s="291" t="s">
        <v>244</v>
      </c>
      <c r="T148" s="291"/>
      <c r="U148" s="291"/>
    </row>
    <row r="149" spans="1:21" ht="25.5" customHeight="1" x14ac:dyDescent="0.25">
      <c r="B149" s="268" t="s">
        <v>158</v>
      </c>
      <c r="C149" s="270"/>
      <c r="D149" s="842"/>
      <c r="E149" s="842"/>
      <c r="F149" s="79" t="s">
        <v>152</v>
      </c>
      <c r="G149" s="845">
        <v>4092052050</v>
      </c>
      <c r="H149" s="846"/>
      <c r="I149" s="847"/>
      <c r="J149" s="825" t="s">
        <v>282</v>
      </c>
      <c r="K149" s="825"/>
      <c r="L149" s="843" t="s">
        <v>283</v>
      </c>
      <c r="M149" s="844"/>
      <c r="N149" s="115">
        <v>3330227513</v>
      </c>
      <c r="O149" s="112">
        <f t="shared" ref="O149" si="10">137.4/111.82</f>
        <v>1.2287605079592203</v>
      </c>
      <c r="P149" s="114" t="s">
        <v>284</v>
      </c>
      <c r="Q149" s="824">
        <f>+G149/O149</f>
        <v>3330227512.5982528</v>
      </c>
      <c r="R149" s="824"/>
      <c r="S149" s="291" t="s">
        <v>244</v>
      </c>
      <c r="T149" s="291"/>
      <c r="U149" s="291"/>
    </row>
    <row r="150" spans="1:21" ht="26.25" customHeight="1" x14ac:dyDescent="0.25">
      <c r="B150" s="150"/>
      <c r="C150" s="152"/>
      <c r="D150" s="457" t="s">
        <v>285</v>
      </c>
      <c r="E150" s="459"/>
      <c r="F150" s="79" t="s">
        <v>152</v>
      </c>
      <c r="G150" s="845">
        <v>32581947</v>
      </c>
      <c r="H150" s="846"/>
      <c r="I150" s="168"/>
      <c r="J150" s="851"/>
      <c r="K150" s="852"/>
      <c r="L150" s="853" t="s">
        <v>286</v>
      </c>
      <c r="M150" s="854"/>
      <c r="N150" s="115"/>
      <c r="O150" s="112">
        <f>137.87/111.82</f>
        <v>1.2329636916472904</v>
      </c>
      <c r="P150" s="114" t="s">
        <v>263</v>
      </c>
      <c r="Q150" s="805"/>
      <c r="R150" s="807"/>
      <c r="S150" s="291"/>
      <c r="T150" s="291"/>
      <c r="U150" s="291"/>
    </row>
    <row r="151" spans="1:21" ht="20.25" customHeight="1" x14ac:dyDescent="0.25">
      <c r="B151" s="268" t="s">
        <v>160</v>
      </c>
      <c r="C151" s="270"/>
      <c r="D151" s="842"/>
      <c r="E151" s="842"/>
      <c r="F151" s="79" t="s">
        <v>152</v>
      </c>
      <c r="G151" s="837">
        <v>4111410375</v>
      </c>
      <c r="H151" s="838"/>
      <c r="I151" s="839"/>
      <c r="J151" s="825" t="s">
        <v>287</v>
      </c>
      <c r="K151" s="825"/>
      <c r="L151" s="843" t="s">
        <v>288</v>
      </c>
      <c r="M151" s="844"/>
      <c r="N151" s="115">
        <v>3330227513</v>
      </c>
      <c r="O151" s="112">
        <f>138.05/111.82</f>
        <v>1.2345734215703812</v>
      </c>
      <c r="P151" s="114" t="s">
        <v>271</v>
      </c>
      <c r="Q151" s="824">
        <f>+G151/O151</f>
        <v>3330227512.7308941</v>
      </c>
      <c r="R151" s="824"/>
      <c r="S151" s="291" t="s">
        <v>244</v>
      </c>
      <c r="T151" s="291"/>
      <c r="U151" s="291"/>
    </row>
    <row r="152" spans="1:21" ht="15.75" customHeight="1" x14ac:dyDescent="0.25">
      <c r="B152" s="268" t="s">
        <v>162</v>
      </c>
      <c r="C152" s="270"/>
      <c r="D152" s="842"/>
      <c r="E152" s="842"/>
      <c r="F152" s="79" t="s">
        <v>152</v>
      </c>
      <c r="G152" s="837">
        <v>4200756490</v>
      </c>
      <c r="H152" s="838"/>
      <c r="I152" s="839"/>
      <c r="J152" s="825" t="s">
        <v>289</v>
      </c>
      <c r="K152" s="825"/>
      <c r="L152" s="843" t="s">
        <v>290</v>
      </c>
      <c r="M152" s="844"/>
      <c r="N152" s="115">
        <v>3330227513</v>
      </c>
      <c r="O152" s="112">
        <f>141.05/111.82</f>
        <v>1.2614022536218925</v>
      </c>
      <c r="P152" s="114" t="s">
        <v>291</v>
      </c>
      <c r="Q152" s="850">
        <f>G152/O152</f>
        <v>3330227513.0223322</v>
      </c>
      <c r="R152" s="850"/>
      <c r="S152" s="291" t="s">
        <v>244</v>
      </c>
      <c r="T152" s="291"/>
      <c r="U152" s="291"/>
    </row>
    <row r="153" spans="1:21" ht="30.75" customHeight="1" x14ac:dyDescent="0.25">
      <c r="B153" s="268" t="s">
        <v>164</v>
      </c>
      <c r="C153" s="270"/>
      <c r="D153" s="842"/>
      <c r="E153" s="842"/>
      <c r="F153" s="79" t="s">
        <v>152</v>
      </c>
      <c r="G153" s="837">
        <v>4243940445</v>
      </c>
      <c r="H153" s="838"/>
      <c r="I153" s="839"/>
      <c r="J153" s="825" t="s">
        <v>292</v>
      </c>
      <c r="K153" s="825"/>
      <c r="L153" s="848">
        <v>43384</v>
      </c>
      <c r="M153" s="849"/>
      <c r="N153" s="115">
        <v>3330227513</v>
      </c>
      <c r="O153" s="112">
        <f>142.5/111.82</f>
        <v>1.2743695224467895</v>
      </c>
      <c r="P153" s="114" t="s">
        <v>470</v>
      </c>
      <c r="Q153" s="850">
        <f>G153/O153</f>
        <v>3330227512.7010527</v>
      </c>
      <c r="R153" s="850"/>
      <c r="S153" s="291" t="s">
        <v>244</v>
      </c>
      <c r="T153" s="291"/>
      <c r="U153" s="291"/>
    </row>
    <row r="154" spans="1:21" ht="45" customHeight="1" x14ac:dyDescent="0.25">
      <c r="B154" s="268" t="s">
        <v>166</v>
      </c>
      <c r="C154" s="270"/>
      <c r="D154" s="842"/>
      <c r="E154" s="842"/>
      <c r="F154" s="79" t="s">
        <v>152</v>
      </c>
      <c r="G154" s="837">
        <v>4335995951</v>
      </c>
      <c r="H154" s="838"/>
      <c r="I154" s="839"/>
      <c r="J154" s="855" t="s">
        <v>293</v>
      </c>
      <c r="K154" s="855"/>
      <c r="L154" s="848">
        <v>43580</v>
      </c>
      <c r="M154" s="849"/>
      <c r="N154" s="115">
        <v>3330227513</v>
      </c>
      <c r="O154" s="112">
        <f>101.62/78.05</f>
        <v>1.3019859064702115</v>
      </c>
      <c r="P154" s="114" t="s">
        <v>519</v>
      </c>
      <c r="Q154" s="850">
        <f>G154/O154</f>
        <v>3330294075.7286949</v>
      </c>
      <c r="R154" s="850"/>
      <c r="S154" s="291" t="s">
        <v>577</v>
      </c>
      <c r="T154" s="291"/>
      <c r="U154" s="291"/>
    </row>
    <row r="155" spans="1:21" ht="40.5" hidden="1" customHeight="1" x14ac:dyDescent="0.25">
      <c r="B155" s="268" t="s">
        <v>248</v>
      </c>
      <c r="C155" s="270"/>
      <c r="D155" s="842"/>
      <c r="E155" s="842"/>
      <c r="F155" s="79" t="s">
        <v>152</v>
      </c>
      <c r="G155" s="837">
        <v>3687610549</v>
      </c>
      <c r="H155" s="838"/>
      <c r="I155" s="839"/>
      <c r="J155" s="855" t="s">
        <v>294</v>
      </c>
      <c r="K155" s="855"/>
      <c r="L155" s="857">
        <v>43748</v>
      </c>
      <c r="M155" s="858"/>
      <c r="N155" s="136">
        <v>2787313610</v>
      </c>
      <c r="O155" s="112">
        <f>103.26/78.05</f>
        <v>1.322998078155029</v>
      </c>
      <c r="P155" s="114" t="s">
        <v>691</v>
      </c>
      <c r="Q155" s="850">
        <f>G155/O155</f>
        <v>2787313609.8145456</v>
      </c>
      <c r="R155" s="850"/>
      <c r="S155" s="291" t="s">
        <v>244</v>
      </c>
      <c r="T155" s="291"/>
      <c r="U155" s="291"/>
    </row>
    <row r="156" spans="1:21" ht="30" hidden="1" customHeight="1" x14ac:dyDescent="0.2">
      <c r="B156" s="268" t="s">
        <v>250</v>
      </c>
      <c r="C156" s="270"/>
      <c r="D156" s="842"/>
      <c r="E156" s="842"/>
      <c r="F156" s="79" t="s">
        <v>152</v>
      </c>
      <c r="G156" s="291"/>
      <c r="H156" s="291"/>
      <c r="I156" s="291"/>
      <c r="J156" s="855" t="s">
        <v>295</v>
      </c>
      <c r="K156" s="855"/>
      <c r="L156" s="842"/>
      <c r="M156" s="842"/>
      <c r="N156" s="48">
        <v>2787313610</v>
      </c>
      <c r="O156" s="167"/>
      <c r="P156" s="49"/>
      <c r="Q156" s="856">
        <v>0</v>
      </c>
      <c r="R156" s="856"/>
      <c r="S156" s="291"/>
      <c r="T156" s="291"/>
      <c r="U156" s="291"/>
    </row>
    <row r="157" spans="1:21" ht="36" hidden="1" customHeight="1" x14ac:dyDescent="0.2">
      <c r="B157" s="268" t="s">
        <v>252</v>
      </c>
      <c r="C157" s="270"/>
      <c r="D157" s="842"/>
      <c r="E157" s="842"/>
      <c r="F157" s="79" t="s">
        <v>152</v>
      </c>
      <c r="G157" s="291"/>
      <c r="H157" s="291"/>
      <c r="I157" s="291"/>
      <c r="J157" s="855" t="s">
        <v>296</v>
      </c>
      <c r="K157" s="855"/>
      <c r="L157" s="842"/>
      <c r="M157" s="842"/>
      <c r="N157" s="48">
        <v>1848766139</v>
      </c>
      <c r="O157" s="167"/>
      <c r="P157" s="49"/>
      <c r="Q157" s="856">
        <v>0</v>
      </c>
      <c r="R157" s="856"/>
      <c r="S157" s="291"/>
      <c r="T157" s="291"/>
      <c r="U157" s="291"/>
    </row>
    <row r="158" spans="1:21" s="26" customFormat="1" ht="15" hidden="1" customHeight="1" x14ac:dyDescent="0.2">
      <c r="A158" s="1"/>
      <c r="B158" s="268" t="s">
        <v>254</v>
      </c>
      <c r="C158" s="270"/>
      <c r="D158" s="842"/>
      <c r="E158" s="842"/>
      <c r="F158" s="79" t="s">
        <v>152</v>
      </c>
      <c r="G158" s="291"/>
      <c r="H158" s="291"/>
      <c r="I158" s="291"/>
      <c r="J158" s="855" t="s">
        <v>297</v>
      </c>
      <c r="K158" s="855"/>
      <c r="L158" s="842"/>
      <c r="M158" s="842"/>
      <c r="N158" s="48">
        <v>1848766139</v>
      </c>
      <c r="O158" s="167"/>
      <c r="P158" s="49"/>
      <c r="Q158" s="856">
        <v>0</v>
      </c>
      <c r="R158" s="856"/>
      <c r="S158" s="291"/>
      <c r="T158" s="291"/>
      <c r="U158" s="291"/>
    </row>
    <row r="159" spans="1:21" s="26" customFormat="1" ht="28.5" customHeight="1" x14ac:dyDescent="0.25">
      <c r="B159" s="268" t="s">
        <v>256</v>
      </c>
      <c r="C159" s="270"/>
      <c r="D159" s="842"/>
      <c r="E159" s="842"/>
      <c r="F159" s="79" t="s">
        <v>152</v>
      </c>
      <c r="G159" s="291"/>
      <c r="H159" s="291"/>
      <c r="I159" s="291"/>
      <c r="J159" s="855" t="s">
        <v>298</v>
      </c>
      <c r="K159" s="855"/>
      <c r="L159" s="842"/>
      <c r="M159" s="842"/>
      <c r="N159" s="48">
        <v>2542964000</v>
      </c>
      <c r="O159" s="167"/>
      <c r="P159" s="49"/>
      <c r="Q159" s="862">
        <v>0</v>
      </c>
      <c r="R159" s="862"/>
      <c r="S159" s="291"/>
      <c r="T159" s="291"/>
      <c r="U159" s="291"/>
    </row>
    <row r="160" spans="1:21" ht="15" x14ac:dyDescent="0.2">
      <c r="A160" s="26" t="s">
        <v>704</v>
      </c>
      <c r="B160" s="863" t="s">
        <v>299</v>
      </c>
      <c r="C160" s="864"/>
      <c r="D160" s="864"/>
      <c r="E160" s="864"/>
      <c r="F160" s="864"/>
      <c r="G160" s="864"/>
      <c r="H160" s="864"/>
      <c r="I160" s="864"/>
      <c r="J160" s="864"/>
      <c r="K160" s="864"/>
      <c r="L160" s="864"/>
      <c r="M160" s="864"/>
      <c r="N160" s="864"/>
      <c r="O160" s="864"/>
      <c r="P160" s="864"/>
      <c r="Q160" s="864"/>
      <c r="R160" s="864"/>
      <c r="S160" s="864"/>
      <c r="T160" s="864"/>
      <c r="U160" s="865"/>
    </row>
    <row r="161" spans="1:21" ht="15" customHeight="1" x14ac:dyDescent="0.2">
      <c r="B161" s="762" t="s">
        <v>138</v>
      </c>
      <c r="C161" s="762"/>
      <c r="D161" s="763" t="s">
        <v>139</v>
      </c>
      <c r="E161" s="763"/>
      <c r="F161" s="763" t="s">
        <v>140</v>
      </c>
      <c r="G161" s="766" t="s">
        <v>141</v>
      </c>
      <c r="H161" s="766"/>
      <c r="I161" s="766"/>
      <c r="J161" s="766"/>
      <c r="K161" s="766"/>
      <c r="L161" s="766"/>
      <c r="M161" s="766"/>
      <c r="N161" s="766" t="s">
        <v>142</v>
      </c>
      <c r="O161" s="766"/>
      <c r="P161" s="766"/>
      <c r="Q161" s="766"/>
      <c r="R161" s="766"/>
      <c r="S161" s="766" t="s">
        <v>99</v>
      </c>
      <c r="T161" s="766"/>
      <c r="U161" s="766"/>
    </row>
    <row r="162" spans="1:21" ht="36.75" customHeight="1" x14ac:dyDescent="0.2">
      <c r="B162" s="762"/>
      <c r="C162" s="762"/>
      <c r="D162" s="763"/>
      <c r="E162" s="763"/>
      <c r="F162" s="763"/>
      <c r="G162" s="782" t="s">
        <v>143</v>
      </c>
      <c r="H162" s="763"/>
      <c r="I162" s="763"/>
      <c r="J162" s="782" t="s">
        <v>144</v>
      </c>
      <c r="K162" s="782"/>
      <c r="L162" s="782" t="s">
        <v>145</v>
      </c>
      <c r="M162" s="782"/>
      <c r="N162" s="160" t="s">
        <v>146</v>
      </c>
      <c r="O162" s="160" t="s">
        <v>147</v>
      </c>
      <c r="P162" s="160" t="s">
        <v>148</v>
      </c>
      <c r="Q162" s="782" t="s">
        <v>149</v>
      </c>
      <c r="R162" s="782"/>
      <c r="S162" s="766"/>
      <c r="T162" s="766"/>
      <c r="U162" s="766"/>
    </row>
    <row r="163" spans="1:21" ht="36.75" customHeight="1" x14ac:dyDescent="0.2">
      <c r="B163" s="291" t="s">
        <v>150</v>
      </c>
      <c r="C163" s="291"/>
      <c r="D163" s="859" t="s">
        <v>490</v>
      </c>
      <c r="E163" s="842"/>
      <c r="F163" s="79" t="s">
        <v>152</v>
      </c>
      <c r="G163" s="860">
        <v>384680737</v>
      </c>
      <c r="H163" s="860"/>
      <c r="I163" s="860"/>
      <c r="J163" s="861" t="s">
        <v>153</v>
      </c>
      <c r="K163" s="861"/>
      <c r="L163" s="861" t="s">
        <v>168</v>
      </c>
      <c r="M163" s="861"/>
      <c r="N163" s="166">
        <v>350000000</v>
      </c>
      <c r="O163" s="59">
        <f>123.78/111.82</f>
        <v>1.1069576104453587</v>
      </c>
      <c r="P163" s="116" t="s">
        <v>169</v>
      </c>
      <c r="Q163" s="824">
        <f t="shared" ref="Q163:Q171" si="11">+G163/O163</f>
        <v>347511714.42349327</v>
      </c>
      <c r="R163" s="824"/>
      <c r="S163" s="291" t="s">
        <v>244</v>
      </c>
      <c r="T163" s="291"/>
      <c r="U163" s="291"/>
    </row>
    <row r="164" spans="1:21" ht="54.75" customHeight="1" x14ac:dyDescent="0.2">
      <c r="B164" s="291" t="s">
        <v>150</v>
      </c>
      <c r="C164" s="291"/>
      <c r="D164" s="859" t="s">
        <v>490</v>
      </c>
      <c r="E164" s="842"/>
      <c r="F164" s="79" t="s">
        <v>152</v>
      </c>
      <c r="G164" s="860">
        <v>2807165</v>
      </c>
      <c r="H164" s="860"/>
      <c r="I164" s="860"/>
      <c r="J164" s="861" t="s">
        <v>153</v>
      </c>
      <c r="K164" s="861"/>
      <c r="L164" s="861" t="s">
        <v>277</v>
      </c>
      <c r="M164" s="861"/>
      <c r="N164" s="166">
        <v>350000000</v>
      </c>
      <c r="O164" s="112">
        <f>126.15/111.82</f>
        <v>1.1281523877660526</v>
      </c>
      <c r="P164" s="117" t="s">
        <v>181</v>
      </c>
      <c r="Q164" s="824">
        <f t="shared" si="11"/>
        <v>2488285.297661514</v>
      </c>
      <c r="R164" s="824"/>
      <c r="S164" s="291" t="s">
        <v>244</v>
      </c>
      <c r="T164" s="291"/>
      <c r="U164" s="291"/>
    </row>
    <row r="165" spans="1:21" ht="81" customHeight="1" x14ac:dyDescent="0.2">
      <c r="B165" s="291" t="s">
        <v>154</v>
      </c>
      <c r="C165" s="291"/>
      <c r="D165" s="859" t="s">
        <v>490</v>
      </c>
      <c r="E165" s="842"/>
      <c r="F165" s="79" t="s">
        <v>152</v>
      </c>
      <c r="G165" s="860">
        <v>394853336</v>
      </c>
      <c r="H165" s="860"/>
      <c r="I165" s="860"/>
      <c r="J165" s="861" t="s">
        <v>300</v>
      </c>
      <c r="K165" s="861"/>
      <c r="L165" s="861" t="s">
        <v>301</v>
      </c>
      <c r="M165" s="861"/>
      <c r="N165" s="166">
        <v>350000000</v>
      </c>
      <c r="O165" s="112">
        <f>126.15/111.82</f>
        <v>1.1281523877660526</v>
      </c>
      <c r="P165" s="117" t="s">
        <v>184</v>
      </c>
      <c r="Q165" s="824">
        <f t="shared" si="11"/>
        <v>350000000.24986124</v>
      </c>
      <c r="R165" s="824"/>
      <c r="S165" s="291" t="s">
        <v>244</v>
      </c>
      <c r="T165" s="291"/>
      <c r="U165" s="291"/>
    </row>
    <row r="166" spans="1:21" ht="39.75" customHeight="1" x14ac:dyDescent="0.2">
      <c r="B166" s="291" t="s">
        <v>156</v>
      </c>
      <c r="C166" s="291"/>
      <c r="D166" s="859" t="s">
        <v>490</v>
      </c>
      <c r="E166" s="842"/>
      <c r="F166" s="79" t="s">
        <v>152</v>
      </c>
      <c r="G166" s="860">
        <v>417546056</v>
      </c>
      <c r="H166" s="860"/>
      <c r="I166" s="860"/>
      <c r="J166" s="861" t="s">
        <v>300</v>
      </c>
      <c r="K166" s="861"/>
      <c r="L166" s="861" t="s">
        <v>302</v>
      </c>
      <c r="M166" s="861"/>
      <c r="N166" s="166">
        <v>350000000</v>
      </c>
      <c r="O166" s="112">
        <f>133.4/111.82</f>
        <v>1.1929887318905386</v>
      </c>
      <c r="P166" s="117" t="s">
        <v>302</v>
      </c>
      <c r="Q166" s="824">
        <f t="shared" si="11"/>
        <v>349999999.86446768</v>
      </c>
      <c r="R166" s="824"/>
      <c r="S166" s="291" t="s">
        <v>244</v>
      </c>
      <c r="T166" s="291"/>
      <c r="U166" s="291"/>
    </row>
    <row r="167" spans="1:21" ht="53.25" customHeight="1" x14ac:dyDescent="0.2">
      <c r="B167" s="291" t="s">
        <v>158</v>
      </c>
      <c r="C167" s="291"/>
      <c r="D167" s="859" t="s">
        <v>490</v>
      </c>
      <c r="E167" s="842"/>
      <c r="F167" s="79" t="s">
        <v>152</v>
      </c>
      <c r="G167" s="860">
        <v>434604722</v>
      </c>
      <c r="H167" s="860"/>
      <c r="I167" s="860"/>
      <c r="J167" s="861" t="s">
        <v>300</v>
      </c>
      <c r="K167" s="861"/>
      <c r="L167" s="866">
        <v>43223</v>
      </c>
      <c r="M167" s="866"/>
      <c r="N167" s="166">
        <v>350000000</v>
      </c>
      <c r="O167" s="112">
        <f>141.05/111.82</f>
        <v>1.2614022536218925</v>
      </c>
      <c r="P167" s="117" t="s">
        <v>346</v>
      </c>
      <c r="Q167" s="824">
        <f t="shared" si="11"/>
        <v>344540943.02757883</v>
      </c>
      <c r="R167" s="824"/>
      <c r="S167" s="291" t="s">
        <v>244</v>
      </c>
      <c r="T167" s="291"/>
      <c r="U167" s="291"/>
    </row>
    <row r="168" spans="1:21" ht="58.5" customHeight="1" x14ac:dyDescent="0.2">
      <c r="B168" s="291" t="s">
        <v>425</v>
      </c>
      <c r="C168" s="291"/>
      <c r="D168" s="859" t="s">
        <v>490</v>
      </c>
      <c r="E168" s="842"/>
      <c r="F168" s="79" t="s">
        <v>152</v>
      </c>
      <c r="G168" s="860">
        <v>10047398</v>
      </c>
      <c r="H168" s="860"/>
      <c r="I168" s="860"/>
      <c r="J168" s="861" t="s">
        <v>300</v>
      </c>
      <c r="K168" s="861"/>
      <c r="L168" s="866">
        <v>43263</v>
      </c>
      <c r="M168" s="866"/>
      <c r="N168" s="166">
        <v>350000000</v>
      </c>
      <c r="O168" s="112">
        <f>142.06/111.82</f>
        <v>1.2704346270792346</v>
      </c>
      <c r="P168" s="117" t="s">
        <v>346</v>
      </c>
      <c r="Q168" s="824">
        <f t="shared" si="11"/>
        <v>7908630.4685344212</v>
      </c>
      <c r="R168" s="824"/>
      <c r="S168" s="291" t="s">
        <v>426</v>
      </c>
      <c r="T168" s="291"/>
      <c r="U168" s="291"/>
    </row>
    <row r="169" spans="1:21" ht="58.5" customHeight="1" x14ac:dyDescent="0.2">
      <c r="B169" s="291" t="s">
        <v>160</v>
      </c>
      <c r="C169" s="291"/>
      <c r="D169" s="859" t="s">
        <v>490</v>
      </c>
      <c r="E169" s="842"/>
      <c r="F169" s="79" t="s">
        <v>152</v>
      </c>
      <c r="G169" s="860">
        <v>446029333</v>
      </c>
      <c r="H169" s="860"/>
      <c r="I169" s="860"/>
      <c r="J169" s="861" t="s">
        <v>300</v>
      </c>
      <c r="K169" s="861"/>
      <c r="L169" s="866">
        <v>43399</v>
      </c>
      <c r="M169" s="866"/>
      <c r="N169" s="166">
        <v>350000000</v>
      </c>
      <c r="O169" s="112">
        <f>142.5/111.82</f>
        <v>1.2743695224467895</v>
      </c>
      <c r="P169" s="117" t="s">
        <v>470</v>
      </c>
      <c r="Q169" s="824">
        <f t="shared" si="11"/>
        <v>350000000.11270177</v>
      </c>
      <c r="R169" s="824"/>
      <c r="S169" s="291" t="s">
        <v>244</v>
      </c>
      <c r="T169" s="291"/>
      <c r="U169" s="291"/>
    </row>
    <row r="170" spans="1:21" ht="63" customHeight="1" x14ac:dyDescent="0.2">
      <c r="B170" s="291" t="s">
        <v>162</v>
      </c>
      <c r="C170" s="291"/>
      <c r="D170" s="859" t="s">
        <v>490</v>
      </c>
      <c r="E170" s="842"/>
      <c r="F170" s="79" t="s">
        <v>152</v>
      </c>
      <c r="G170" s="860">
        <v>477093543</v>
      </c>
      <c r="H170" s="860"/>
      <c r="I170" s="860"/>
      <c r="J170" s="861" t="s">
        <v>300</v>
      </c>
      <c r="K170" s="861"/>
      <c r="L170" s="866">
        <v>43445</v>
      </c>
      <c r="M170" s="866"/>
      <c r="N170" s="166">
        <v>350000000</v>
      </c>
      <c r="O170" s="112">
        <f>142.84/111.82</f>
        <v>1.2774101234126276</v>
      </c>
      <c r="P170" s="117" t="s">
        <v>486</v>
      </c>
      <c r="Q170" s="824">
        <f t="shared" si="11"/>
        <v>373485018.04998595</v>
      </c>
      <c r="R170" s="824"/>
      <c r="S170" s="291" t="s">
        <v>244</v>
      </c>
      <c r="T170" s="291"/>
      <c r="U170" s="291"/>
    </row>
    <row r="171" spans="1:21" ht="27" customHeight="1" x14ac:dyDescent="0.2">
      <c r="B171" s="291" t="s">
        <v>164</v>
      </c>
      <c r="C171" s="291"/>
      <c r="D171" s="859" t="s">
        <v>490</v>
      </c>
      <c r="E171" s="842"/>
      <c r="F171" s="79" t="s">
        <v>152</v>
      </c>
      <c r="G171" s="860">
        <v>463049327</v>
      </c>
      <c r="H171" s="860"/>
      <c r="I171" s="860"/>
      <c r="J171" s="861" t="s">
        <v>300</v>
      </c>
      <c r="K171" s="861"/>
      <c r="L171" s="866" t="s">
        <v>685</v>
      </c>
      <c r="M171" s="866"/>
      <c r="N171" s="166">
        <v>350000000</v>
      </c>
      <c r="O171" s="112">
        <f>103.26/78.05</f>
        <v>1.322998078155029</v>
      </c>
      <c r="P171" s="117" t="s">
        <v>677</v>
      </c>
      <c r="Q171" s="824">
        <f t="shared" si="11"/>
        <v>349999999.73222929</v>
      </c>
      <c r="R171" s="824"/>
      <c r="S171" s="291" t="s">
        <v>686</v>
      </c>
      <c r="T171" s="291"/>
      <c r="U171" s="291"/>
    </row>
    <row r="172" spans="1:21" ht="26.25" customHeight="1" x14ac:dyDescent="0.2">
      <c r="B172" s="108"/>
      <c r="C172" s="165"/>
      <c r="D172" s="139"/>
      <c r="E172" s="139"/>
      <c r="F172" s="83"/>
      <c r="G172" s="84"/>
      <c r="H172" s="84"/>
      <c r="I172" s="84"/>
      <c r="J172" s="85"/>
      <c r="K172" s="85"/>
      <c r="L172" s="85"/>
      <c r="M172" s="85"/>
      <c r="N172" s="84"/>
      <c r="O172" s="86"/>
      <c r="P172" s="87"/>
      <c r="Q172" s="164"/>
      <c r="R172" s="164"/>
      <c r="S172" s="165"/>
      <c r="T172" s="165"/>
      <c r="U172" s="165"/>
    </row>
    <row r="173" spans="1:21" ht="25.5" x14ac:dyDescent="0.2">
      <c r="A173" s="1" t="s">
        <v>491</v>
      </c>
      <c r="B173" s="441" t="s">
        <v>303</v>
      </c>
      <c r="C173" s="441"/>
      <c r="D173" s="441"/>
      <c r="E173" s="441"/>
      <c r="F173" s="441"/>
      <c r="G173" s="441"/>
      <c r="H173" s="441"/>
      <c r="I173" s="441"/>
      <c r="J173" s="441"/>
      <c r="K173" s="441"/>
      <c r="L173" s="441"/>
      <c r="M173" s="441"/>
      <c r="N173" s="441"/>
      <c r="O173" s="441"/>
      <c r="P173" s="441"/>
      <c r="Q173" s="441"/>
      <c r="R173" s="441"/>
      <c r="S173" s="441"/>
      <c r="T173" s="441"/>
      <c r="U173" s="441"/>
    </row>
    <row r="174" spans="1:21" ht="15" customHeight="1" x14ac:dyDescent="0.2">
      <c r="B174" s="762" t="s">
        <v>138</v>
      </c>
      <c r="C174" s="762"/>
      <c r="D174" s="763" t="s">
        <v>139</v>
      </c>
      <c r="E174" s="763"/>
      <c r="F174" s="763" t="s">
        <v>140</v>
      </c>
      <c r="G174" s="766" t="s">
        <v>141</v>
      </c>
      <c r="H174" s="766"/>
      <c r="I174" s="766"/>
      <c r="J174" s="766"/>
      <c r="K174" s="766"/>
      <c r="L174" s="766"/>
      <c r="M174" s="766"/>
      <c r="N174" s="766" t="s">
        <v>142</v>
      </c>
      <c r="O174" s="766"/>
      <c r="P174" s="766"/>
      <c r="Q174" s="766"/>
      <c r="R174" s="766"/>
      <c r="S174" s="766" t="s">
        <v>99</v>
      </c>
      <c r="T174" s="766"/>
      <c r="U174" s="766"/>
    </row>
    <row r="175" spans="1:21" ht="49.5" customHeight="1" x14ac:dyDescent="0.2">
      <c r="B175" s="762"/>
      <c r="C175" s="762"/>
      <c r="D175" s="763"/>
      <c r="E175" s="763"/>
      <c r="F175" s="763"/>
      <c r="G175" s="782" t="s">
        <v>143</v>
      </c>
      <c r="H175" s="763"/>
      <c r="I175" s="763"/>
      <c r="J175" s="782" t="s">
        <v>144</v>
      </c>
      <c r="K175" s="782"/>
      <c r="L175" s="782" t="s">
        <v>145</v>
      </c>
      <c r="M175" s="782"/>
      <c r="N175" s="160" t="s">
        <v>146</v>
      </c>
      <c r="O175" s="160" t="s">
        <v>147</v>
      </c>
      <c r="P175" s="160" t="s">
        <v>148</v>
      </c>
      <c r="Q175" s="782" t="s">
        <v>149</v>
      </c>
      <c r="R175" s="782"/>
      <c r="S175" s="766"/>
      <c r="T175" s="766"/>
      <c r="U175" s="766"/>
    </row>
    <row r="176" spans="1:21" ht="150" customHeight="1" x14ac:dyDescent="0.25">
      <c r="B176" s="291" t="s">
        <v>150</v>
      </c>
      <c r="C176" s="291"/>
      <c r="D176" s="859" t="s">
        <v>491</v>
      </c>
      <c r="E176" s="842"/>
      <c r="F176" s="79" t="s">
        <v>152</v>
      </c>
      <c r="G176" s="867">
        <v>310301163.36000001</v>
      </c>
      <c r="H176" s="867"/>
      <c r="I176" s="867"/>
      <c r="J176" s="861" t="s">
        <v>304</v>
      </c>
      <c r="K176" s="861"/>
      <c r="L176" s="843" t="s">
        <v>168</v>
      </c>
      <c r="M176" s="844"/>
      <c r="N176" s="166">
        <v>252000000</v>
      </c>
      <c r="O176" s="59">
        <f>123.78/111.82</f>
        <v>1.1069576104453587</v>
      </c>
      <c r="P176" s="116" t="s">
        <v>169</v>
      </c>
      <c r="Q176" s="824">
        <f>+G176/O176</f>
        <v>280318921.367872</v>
      </c>
      <c r="R176" s="824"/>
      <c r="S176" s="291" t="s">
        <v>244</v>
      </c>
      <c r="T176" s="291"/>
      <c r="U176" s="291"/>
    </row>
    <row r="177" spans="2:21" ht="147.75" customHeight="1" x14ac:dyDescent="0.25">
      <c r="B177" s="291" t="s">
        <v>154</v>
      </c>
      <c r="C177" s="291"/>
      <c r="D177" s="859" t="s">
        <v>491</v>
      </c>
      <c r="E177" s="842"/>
      <c r="F177" s="79" t="s">
        <v>152</v>
      </c>
      <c r="G177" s="867">
        <v>67589211</v>
      </c>
      <c r="H177" s="867">
        <v>69485724</v>
      </c>
      <c r="I177" s="867">
        <v>69485724</v>
      </c>
      <c r="J177" s="861" t="s">
        <v>305</v>
      </c>
      <c r="K177" s="861"/>
      <c r="L177" s="843" t="s">
        <v>306</v>
      </c>
      <c r="M177" s="844"/>
      <c r="N177" s="166">
        <v>60000000</v>
      </c>
      <c r="O177" s="112">
        <f>126.15/111.82</f>
        <v>1.1281523877660526</v>
      </c>
      <c r="P177" s="117" t="s">
        <v>181</v>
      </c>
      <c r="Q177" s="824">
        <f t="shared" ref="Q177:Q184" si="12">+G177/O177</f>
        <v>59911419.532461353</v>
      </c>
      <c r="R177" s="824"/>
      <c r="S177" s="291" t="s">
        <v>244</v>
      </c>
      <c r="T177" s="291"/>
      <c r="U177" s="291"/>
    </row>
    <row r="178" spans="2:21" ht="39" customHeight="1" x14ac:dyDescent="0.25">
      <c r="B178" s="291" t="s">
        <v>156</v>
      </c>
      <c r="C178" s="291"/>
      <c r="D178" s="859" t="s">
        <v>491</v>
      </c>
      <c r="E178" s="842"/>
      <c r="F178" s="79" t="s">
        <v>152</v>
      </c>
      <c r="G178" s="867">
        <v>1896513</v>
      </c>
      <c r="H178" s="867">
        <v>69485724</v>
      </c>
      <c r="I178" s="867">
        <v>69485724</v>
      </c>
      <c r="J178" s="861" t="s">
        <v>305</v>
      </c>
      <c r="K178" s="861"/>
      <c r="L178" s="843" t="s">
        <v>301</v>
      </c>
      <c r="M178" s="844"/>
      <c r="N178" s="166">
        <v>60000000</v>
      </c>
      <c r="O178" s="112">
        <f>126.15/111.82</f>
        <v>1.1281523877660526</v>
      </c>
      <c r="P178" s="117" t="s">
        <v>181</v>
      </c>
      <c r="Q178" s="824">
        <f t="shared" si="12"/>
        <v>1681078.7448275862</v>
      </c>
      <c r="R178" s="824"/>
      <c r="S178" s="291" t="s">
        <v>244</v>
      </c>
      <c r="T178" s="291"/>
      <c r="U178" s="291"/>
    </row>
    <row r="179" spans="2:21" ht="36" customHeight="1" x14ac:dyDescent="0.25">
      <c r="B179" s="291" t="s">
        <v>158</v>
      </c>
      <c r="C179" s="291"/>
      <c r="D179" s="859" t="s">
        <v>491</v>
      </c>
      <c r="E179" s="842"/>
      <c r="F179" s="79" t="s">
        <v>152</v>
      </c>
      <c r="G179" s="867">
        <v>71162374</v>
      </c>
      <c r="H179" s="867">
        <v>71162374</v>
      </c>
      <c r="I179" s="867">
        <v>71162374</v>
      </c>
      <c r="J179" s="861"/>
      <c r="K179" s="861"/>
      <c r="L179" s="843" t="s">
        <v>307</v>
      </c>
      <c r="M179" s="844"/>
      <c r="N179" s="166">
        <v>60000000</v>
      </c>
      <c r="O179" s="112">
        <f>132.58/111.82</f>
        <v>1.1856555177964587</v>
      </c>
      <c r="P179" s="117" t="s">
        <v>204</v>
      </c>
      <c r="Q179" s="824">
        <f t="shared" si="12"/>
        <v>60019434.761502482</v>
      </c>
      <c r="R179" s="824"/>
      <c r="S179" s="291" t="s">
        <v>244</v>
      </c>
      <c r="T179" s="291"/>
      <c r="U179" s="291"/>
    </row>
    <row r="180" spans="2:21" ht="52.5" customHeight="1" x14ac:dyDescent="0.25">
      <c r="B180" s="291" t="s">
        <v>160</v>
      </c>
      <c r="C180" s="291"/>
      <c r="D180" s="859" t="s">
        <v>491</v>
      </c>
      <c r="E180" s="842"/>
      <c r="F180" s="79" t="s">
        <v>152</v>
      </c>
      <c r="G180" s="867">
        <v>71579324</v>
      </c>
      <c r="H180" s="867">
        <v>71579324</v>
      </c>
      <c r="I180" s="867">
        <v>71579324</v>
      </c>
      <c r="J180" s="861" t="s">
        <v>308</v>
      </c>
      <c r="K180" s="861"/>
      <c r="L180" s="843" t="s">
        <v>309</v>
      </c>
      <c r="M180" s="844"/>
      <c r="N180" s="166">
        <v>60000000</v>
      </c>
      <c r="O180" s="112">
        <f>133.4/111.82</f>
        <v>1.1929887318905386</v>
      </c>
      <c r="P180" s="117" t="s">
        <v>217</v>
      </c>
      <c r="Q180" s="824">
        <f t="shared" si="12"/>
        <v>60000000.072563708</v>
      </c>
      <c r="R180" s="824"/>
      <c r="S180" s="291" t="s">
        <v>244</v>
      </c>
      <c r="T180" s="291"/>
      <c r="U180" s="291"/>
    </row>
    <row r="181" spans="2:21" ht="27.75" customHeight="1" x14ac:dyDescent="0.25">
      <c r="B181" s="291" t="s">
        <v>162</v>
      </c>
      <c r="C181" s="291"/>
      <c r="D181" s="859" t="s">
        <v>491</v>
      </c>
      <c r="E181" s="842"/>
      <c r="F181" s="79" t="s">
        <v>152</v>
      </c>
      <c r="G181" s="867">
        <v>300633160</v>
      </c>
      <c r="H181" s="867">
        <v>71579324</v>
      </c>
      <c r="I181" s="867">
        <v>71579324</v>
      </c>
      <c r="J181" s="861" t="s">
        <v>310</v>
      </c>
      <c r="K181" s="861"/>
      <c r="L181" s="843" t="s">
        <v>309</v>
      </c>
      <c r="M181" s="844"/>
      <c r="N181" s="166">
        <v>252000000</v>
      </c>
      <c r="O181" s="112">
        <f>133.4/111.82</f>
        <v>1.1929887318905386</v>
      </c>
      <c r="P181" s="117" t="s">
        <v>217</v>
      </c>
      <c r="Q181" s="824">
        <f t="shared" si="12"/>
        <v>251999999.63418287</v>
      </c>
      <c r="R181" s="824"/>
      <c r="S181" s="291" t="s">
        <v>244</v>
      </c>
      <c r="T181" s="291"/>
      <c r="U181" s="291"/>
    </row>
    <row r="182" spans="2:21" ht="22.5" customHeight="1" x14ac:dyDescent="0.25">
      <c r="B182" s="291" t="s">
        <v>164</v>
      </c>
      <c r="C182" s="291"/>
      <c r="D182" s="859" t="s">
        <v>491</v>
      </c>
      <c r="E182" s="842"/>
      <c r="F182" s="79" t="s">
        <v>152</v>
      </c>
      <c r="G182" s="867">
        <v>73891969</v>
      </c>
      <c r="H182" s="867">
        <v>71579324</v>
      </c>
      <c r="I182" s="867">
        <v>71579324</v>
      </c>
      <c r="J182" s="861" t="s">
        <v>311</v>
      </c>
      <c r="K182" s="861"/>
      <c r="L182" s="843" t="s">
        <v>312</v>
      </c>
      <c r="M182" s="844"/>
      <c r="N182" s="166">
        <v>60000000</v>
      </c>
      <c r="O182" s="112">
        <f>137.71/111.82</f>
        <v>1.2315328206045431</v>
      </c>
      <c r="P182" s="117" t="s">
        <v>313</v>
      </c>
      <c r="Q182" s="824">
        <f t="shared" si="12"/>
        <v>59999999.808147557</v>
      </c>
      <c r="R182" s="824"/>
      <c r="S182" s="291" t="s">
        <v>244</v>
      </c>
      <c r="T182" s="291"/>
      <c r="U182" s="291"/>
    </row>
    <row r="183" spans="2:21" ht="18.75" customHeight="1" x14ac:dyDescent="0.25">
      <c r="B183" s="291" t="s">
        <v>166</v>
      </c>
      <c r="C183" s="291"/>
      <c r="D183" s="859" t="s">
        <v>491</v>
      </c>
      <c r="E183" s="842"/>
      <c r="F183" s="79" t="s">
        <v>152</v>
      </c>
      <c r="G183" s="867">
        <v>74503666</v>
      </c>
      <c r="H183" s="867">
        <v>71579324</v>
      </c>
      <c r="I183" s="867">
        <v>71579324</v>
      </c>
      <c r="J183" s="861" t="s">
        <v>314</v>
      </c>
      <c r="K183" s="861"/>
      <c r="L183" s="843" t="s">
        <v>315</v>
      </c>
      <c r="M183" s="844"/>
      <c r="N183" s="166">
        <v>60000000</v>
      </c>
      <c r="O183" s="112">
        <f>138.85/111.82</f>
        <v>1.2417277767841173</v>
      </c>
      <c r="P183" s="117" t="s">
        <v>316</v>
      </c>
      <c r="Q183" s="824">
        <f t="shared" si="12"/>
        <v>59999999.511127122</v>
      </c>
      <c r="R183" s="824"/>
      <c r="S183" s="291" t="s">
        <v>317</v>
      </c>
      <c r="T183" s="291"/>
      <c r="U183" s="291"/>
    </row>
    <row r="184" spans="2:21" ht="18.75" customHeight="1" x14ac:dyDescent="0.25">
      <c r="B184" s="291" t="s">
        <v>248</v>
      </c>
      <c r="C184" s="291"/>
      <c r="D184" s="859" t="s">
        <v>491</v>
      </c>
      <c r="E184" s="842"/>
      <c r="F184" s="79" t="s">
        <v>152</v>
      </c>
      <c r="G184" s="867">
        <f>387419066-74503667</f>
        <v>312915399</v>
      </c>
      <c r="H184" s="867">
        <v>71579324</v>
      </c>
      <c r="I184" s="867">
        <v>71579324</v>
      </c>
      <c r="J184" s="861" t="s">
        <v>318</v>
      </c>
      <c r="K184" s="861"/>
      <c r="L184" s="843" t="s">
        <v>315</v>
      </c>
      <c r="M184" s="844"/>
      <c r="N184" s="166">
        <v>252000000</v>
      </c>
      <c r="O184" s="112">
        <f>138.85/111.82</f>
        <v>1.2417277767841173</v>
      </c>
      <c r="P184" s="117" t="s">
        <v>316</v>
      </c>
      <c r="Q184" s="824">
        <f t="shared" si="12"/>
        <v>251999999.39632699</v>
      </c>
      <c r="R184" s="824"/>
      <c r="S184" s="291" t="s">
        <v>319</v>
      </c>
      <c r="T184" s="291"/>
      <c r="U184" s="291"/>
    </row>
    <row r="185" spans="2:21" ht="15.75" customHeight="1" x14ac:dyDescent="0.25">
      <c r="B185" s="291" t="s">
        <v>250</v>
      </c>
      <c r="C185" s="291"/>
      <c r="D185" s="859" t="s">
        <v>491</v>
      </c>
      <c r="E185" s="842"/>
      <c r="F185" s="79" t="s">
        <v>152</v>
      </c>
      <c r="G185" s="868">
        <v>76344124.489999995</v>
      </c>
      <c r="H185" s="867">
        <v>71579324</v>
      </c>
      <c r="I185" s="867">
        <v>71579324</v>
      </c>
      <c r="J185" s="861" t="s">
        <v>443</v>
      </c>
      <c r="K185" s="861"/>
      <c r="L185" s="848">
        <v>43305</v>
      </c>
      <c r="M185" s="844"/>
      <c r="N185" s="166">
        <v>60000000</v>
      </c>
      <c r="O185" s="112">
        <f>142.28/111.82</f>
        <v>1.272402074763012</v>
      </c>
      <c r="P185" s="117" t="s">
        <v>444</v>
      </c>
      <c r="Q185" s="824">
        <f>+G185/O185</f>
        <v>60000000.003315993</v>
      </c>
      <c r="R185" s="824"/>
      <c r="S185" s="291" t="s">
        <v>317</v>
      </c>
      <c r="T185" s="291"/>
      <c r="U185" s="291"/>
    </row>
    <row r="186" spans="2:21" ht="15.75" customHeight="1" x14ac:dyDescent="0.25">
      <c r="B186" s="291" t="s">
        <v>252</v>
      </c>
      <c r="C186" s="291"/>
      <c r="D186" s="859" t="s">
        <v>491</v>
      </c>
      <c r="E186" s="842"/>
      <c r="F186" s="79" t="s">
        <v>152</v>
      </c>
      <c r="G186" s="868">
        <v>398551959</v>
      </c>
      <c r="H186" s="867">
        <v>71579324</v>
      </c>
      <c r="I186" s="867">
        <v>71579324</v>
      </c>
      <c r="J186" s="861" t="s">
        <v>500</v>
      </c>
      <c r="K186" s="861"/>
      <c r="L186" s="848">
        <v>43445</v>
      </c>
      <c r="M186" s="844"/>
      <c r="N186" s="166">
        <f>60000000+252000000</f>
        <v>312000000</v>
      </c>
      <c r="O186" s="112">
        <f>142.84/111.82</f>
        <v>1.2774101234126276</v>
      </c>
      <c r="P186" s="117" t="s">
        <v>492</v>
      </c>
      <c r="Q186" s="824">
        <f>+G186/O186</f>
        <v>312000000.38770646</v>
      </c>
      <c r="R186" s="824"/>
      <c r="S186" s="291" t="s">
        <v>244</v>
      </c>
      <c r="T186" s="291"/>
      <c r="U186" s="291"/>
    </row>
    <row r="187" spans="2:21" ht="15.75" customHeight="1" x14ac:dyDescent="0.25">
      <c r="B187" s="291" t="s">
        <v>254</v>
      </c>
      <c r="C187" s="291"/>
      <c r="D187" s="859" t="s">
        <v>491</v>
      </c>
      <c r="E187" s="842"/>
      <c r="F187" s="79" t="s">
        <v>152</v>
      </c>
      <c r="G187" s="868">
        <v>79133889</v>
      </c>
      <c r="H187" s="867">
        <v>71579324</v>
      </c>
      <c r="I187" s="867">
        <v>71579324</v>
      </c>
      <c r="J187" s="861" t="s">
        <v>606</v>
      </c>
      <c r="K187" s="861"/>
      <c r="L187" s="848">
        <v>43686</v>
      </c>
      <c r="M187" s="844"/>
      <c r="N187" s="166">
        <v>60000000</v>
      </c>
      <c r="O187" s="112">
        <f>102.71/78.05</f>
        <v>1.3159513132607303</v>
      </c>
      <c r="P187" s="117" t="s">
        <v>607</v>
      </c>
      <c r="Q187" s="824">
        <f>+G187/O187</f>
        <v>60134359.2293837</v>
      </c>
      <c r="R187" s="824"/>
      <c r="S187" s="291" t="s">
        <v>317</v>
      </c>
      <c r="T187" s="291"/>
      <c r="U187" s="291"/>
    </row>
    <row r="188" spans="2:21" ht="15.75" customHeight="1" x14ac:dyDescent="0.25">
      <c r="B188" s="291" t="s">
        <v>256</v>
      </c>
      <c r="C188" s="291"/>
      <c r="D188" s="859" t="s">
        <v>491</v>
      </c>
      <c r="E188" s="842"/>
      <c r="F188" s="79" t="s">
        <v>152</v>
      </c>
      <c r="G188" s="868">
        <v>333395516</v>
      </c>
      <c r="H188" s="867">
        <v>71579324</v>
      </c>
      <c r="I188" s="867">
        <v>71579324</v>
      </c>
      <c r="J188" s="861" t="s">
        <v>687</v>
      </c>
      <c r="K188" s="861"/>
      <c r="L188" s="848">
        <v>43748</v>
      </c>
      <c r="M188" s="844"/>
      <c r="N188" s="166">
        <v>252000000</v>
      </c>
      <c r="O188" s="112">
        <f>103.26/78.05</f>
        <v>1.322998078155029</v>
      </c>
      <c r="P188" s="117" t="s">
        <v>677</v>
      </c>
      <c r="Q188" s="824">
        <f>+G188/O188</f>
        <v>252000000.23048612</v>
      </c>
      <c r="R188" s="824"/>
      <c r="S188" s="291" t="s">
        <v>688</v>
      </c>
      <c r="T188" s="291"/>
      <c r="U188" s="291"/>
    </row>
    <row r="189" spans="2:21" ht="15.75" x14ac:dyDescent="0.25">
      <c r="B189" s="291" t="s">
        <v>258</v>
      </c>
      <c r="C189" s="291"/>
      <c r="D189" s="859" t="s">
        <v>491</v>
      </c>
      <c r="E189" s="842"/>
      <c r="F189" s="79" t="s">
        <v>152</v>
      </c>
      <c r="G189" s="868">
        <v>79795004</v>
      </c>
      <c r="H189" s="867"/>
      <c r="I189" s="138"/>
      <c r="J189" s="861" t="s">
        <v>698</v>
      </c>
      <c r="K189" s="861"/>
      <c r="L189" s="848">
        <v>43844</v>
      </c>
      <c r="M189" s="844"/>
      <c r="N189" s="166">
        <v>60000000</v>
      </c>
      <c r="O189" s="112">
        <f>103.8/78.05</f>
        <v>1.3299167200512492</v>
      </c>
      <c r="P189" s="117" t="s">
        <v>699</v>
      </c>
      <c r="Q189" s="824">
        <f>+G189/O189</f>
        <v>60000000.599229291</v>
      </c>
      <c r="R189" s="824"/>
      <c r="S189" s="291" t="s">
        <v>317</v>
      </c>
      <c r="T189" s="291"/>
      <c r="U189" s="291"/>
    </row>
    <row r="190" spans="2:21" ht="15" x14ac:dyDescent="0.2">
      <c r="B190" s="165"/>
      <c r="C190" s="165"/>
      <c r="D190" s="139"/>
      <c r="E190" s="139"/>
      <c r="F190" s="83"/>
      <c r="G190" s="88"/>
      <c r="H190" s="88"/>
      <c r="I190" s="88"/>
      <c r="J190" s="85"/>
      <c r="K190" s="85"/>
      <c r="L190" s="89"/>
      <c r="M190" s="139"/>
      <c r="N190" s="84"/>
      <c r="O190" s="86"/>
      <c r="P190" s="87"/>
      <c r="Q190" s="164"/>
      <c r="R190" s="164"/>
      <c r="S190" s="165"/>
      <c r="T190" s="165"/>
      <c r="U190" s="165"/>
    </row>
    <row r="192" spans="2:21" ht="15" customHeight="1" x14ac:dyDescent="0.2"/>
    <row r="193" spans="1:26" ht="15" x14ac:dyDescent="0.2">
      <c r="A193" s="1" t="s">
        <v>705</v>
      </c>
      <c r="B193" s="863" t="s">
        <v>320</v>
      </c>
      <c r="C193" s="864"/>
      <c r="D193" s="864"/>
      <c r="E193" s="864"/>
      <c r="F193" s="864"/>
      <c r="G193" s="864"/>
      <c r="H193" s="864"/>
      <c r="I193" s="864"/>
      <c r="J193" s="864"/>
      <c r="K193" s="864"/>
      <c r="L193" s="864"/>
      <c r="M193" s="864"/>
      <c r="N193" s="864"/>
      <c r="O193" s="864"/>
      <c r="P193" s="864"/>
      <c r="Q193" s="864"/>
      <c r="R193" s="864"/>
      <c r="S193" s="864"/>
      <c r="T193" s="864"/>
      <c r="U193" s="865"/>
    </row>
    <row r="194" spans="1:26" ht="15" customHeight="1" x14ac:dyDescent="0.2">
      <c r="B194" s="762" t="s">
        <v>138</v>
      </c>
      <c r="C194" s="762"/>
      <c r="D194" s="763" t="s">
        <v>139</v>
      </c>
      <c r="E194" s="763"/>
      <c r="F194" s="763" t="s">
        <v>140</v>
      </c>
      <c r="G194" s="766" t="s">
        <v>141</v>
      </c>
      <c r="H194" s="766"/>
      <c r="I194" s="766"/>
      <c r="J194" s="766"/>
      <c r="K194" s="766"/>
      <c r="L194" s="766"/>
      <c r="M194" s="766"/>
      <c r="N194" s="766" t="s">
        <v>142</v>
      </c>
      <c r="O194" s="766"/>
      <c r="P194" s="766"/>
      <c r="Q194" s="766"/>
      <c r="R194" s="766"/>
      <c r="S194" s="766" t="s">
        <v>99</v>
      </c>
      <c r="T194" s="766"/>
      <c r="U194" s="766"/>
    </row>
    <row r="195" spans="1:26" ht="15.75" customHeight="1" x14ac:dyDescent="0.2">
      <c r="B195" s="762"/>
      <c r="C195" s="762"/>
      <c r="D195" s="763"/>
      <c r="E195" s="763"/>
      <c r="F195" s="763"/>
      <c r="G195" s="782" t="s">
        <v>143</v>
      </c>
      <c r="H195" s="763"/>
      <c r="I195" s="763"/>
      <c r="J195" s="782" t="s">
        <v>144</v>
      </c>
      <c r="K195" s="782"/>
      <c r="L195" s="782" t="s">
        <v>145</v>
      </c>
      <c r="M195" s="782"/>
      <c r="N195" s="160" t="s">
        <v>146</v>
      </c>
      <c r="O195" s="160" t="s">
        <v>147</v>
      </c>
      <c r="P195" s="160" t="s">
        <v>148</v>
      </c>
      <c r="Q195" s="782" t="s">
        <v>149</v>
      </c>
      <c r="R195" s="782"/>
      <c r="S195" s="766"/>
      <c r="T195" s="766"/>
      <c r="U195" s="766"/>
    </row>
    <row r="196" spans="1:26" ht="15.75" customHeight="1" x14ac:dyDescent="0.25">
      <c r="B196" s="268" t="s">
        <v>150</v>
      </c>
      <c r="C196" s="270"/>
      <c r="D196" s="842"/>
      <c r="E196" s="842"/>
      <c r="F196" s="79" t="s">
        <v>152</v>
      </c>
      <c r="G196" s="867">
        <v>1137653386</v>
      </c>
      <c r="H196" s="867"/>
      <c r="I196" s="867"/>
      <c r="J196" s="861" t="s">
        <v>321</v>
      </c>
      <c r="K196" s="861"/>
      <c r="L196" s="843" t="s">
        <v>322</v>
      </c>
      <c r="M196" s="844"/>
      <c r="N196" s="115">
        <v>923770253.59000003</v>
      </c>
      <c r="O196" s="59">
        <f>137.71/111.82</f>
        <v>1.2315328206045431</v>
      </c>
      <c r="P196" s="113" t="s">
        <v>260</v>
      </c>
      <c r="Q196" s="805">
        <f t="shared" ref="Q196:Q218" si="13">+G196/O196</f>
        <v>923770253.59465539</v>
      </c>
      <c r="R196" s="807"/>
      <c r="S196" s="291" t="s">
        <v>244</v>
      </c>
      <c r="T196" s="291"/>
      <c r="U196" s="291"/>
    </row>
    <row r="197" spans="1:26" ht="15" customHeight="1" x14ac:dyDescent="0.25">
      <c r="B197" s="268" t="s">
        <v>154</v>
      </c>
      <c r="C197" s="270"/>
      <c r="D197" s="842"/>
      <c r="E197" s="842"/>
      <c r="F197" s="79" t="s">
        <v>152</v>
      </c>
      <c r="G197" s="867">
        <v>1138975183</v>
      </c>
      <c r="H197" s="867"/>
      <c r="I197" s="867"/>
      <c r="J197" s="861" t="s">
        <v>323</v>
      </c>
      <c r="K197" s="861"/>
      <c r="L197" s="843" t="s">
        <v>324</v>
      </c>
      <c r="M197" s="844"/>
      <c r="N197" s="115">
        <v>923770253.59000003</v>
      </c>
      <c r="O197" s="59">
        <f>137.87/111.82</f>
        <v>1.2329636916472904</v>
      </c>
      <c r="P197" s="113" t="s">
        <v>263</v>
      </c>
      <c r="Q197" s="805">
        <f t="shared" si="13"/>
        <v>923770254.31972146</v>
      </c>
      <c r="R197" s="807"/>
      <c r="S197" s="291" t="s">
        <v>244</v>
      </c>
      <c r="T197" s="291"/>
      <c r="U197" s="291"/>
    </row>
    <row r="198" spans="1:26" ht="15" customHeight="1" x14ac:dyDescent="0.25">
      <c r="B198" s="268" t="s">
        <v>156</v>
      </c>
      <c r="C198" s="270"/>
      <c r="D198" s="842"/>
      <c r="E198" s="842"/>
      <c r="F198" s="79" t="s">
        <v>152</v>
      </c>
      <c r="G198" s="867">
        <v>1139966530</v>
      </c>
      <c r="H198" s="867"/>
      <c r="I198" s="867"/>
      <c r="J198" s="861" t="s">
        <v>325</v>
      </c>
      <c r="K198" s="861"/>
      <c r="L198" s="843" t="s">
        <v>326</v>
      </c>
      <c r="M198" s="844"/>
      <c r="N198" s="115">
        <v>923770253.59000003</v>
      </c>
      <c r="O198" s="59">
        <f>137.99/111.82</f>
        <v>1.2340368449293508</v>
      </c>
      <c r="P198" s="113" t="s">
        <v>327</v>
      </c>
      <c r="Q198" s="805">
        <f t="shared" si="13"/>
        <v>923770254.25465608</v>
      </c>
      <c r="R198" s="807"/>
      <c r="S198" s="291" t="s">
        <v>244</v>
      </c>
      <c r="T198" s="291"/>
      <c r="U198" s="291"/>
    </row>
    <row r="199" spans="1:26" ht="15" customHeight="1" x14ac:dyDescent="0.25">
      <c r="B199" s="268" t="s">
        <v>158</v>
      </c>
      <c r="C199" s="270"/>
      <c r="D199" s="842"/>
      <c r="E199" s="842"/>
      <c r="F199" s="79" t="s">
        <v>152</v>
      </c>
      <c r="G199" s="867">
        <v>1140462203</v>
      </c>
      <c r="H199" s="867"/>
      <c r="I199" s="867"/>
      <c r="J199" s="861" t="s">
        <v>328</v>
      </c>
      <c r="K199" s="861"/>
      <c r="L199" s="843" t="s">
        <v>288</v>
      </c>
      <c r="M199" s="844"/>
      <c r="N199" s="115">
        <v>923770253.59000003</v>
      </c>
      <c r="O199" s="59">
        <f>138.05/111.82</f>
        <v>1.2345734215703812</v>
      </c>
      <c r="P199" s="113" t="s">
        <v>329</v>
      </c>
      <c r="Q199" s="805">
        <f t="shared" si="13"/>
        <v>923770253.81716752</v>
      </c>
      <c r="R199" s="807"/>
      <c r="S199" s="291" t="s">
        <v>244</v>
      </c>
      <c r="T199" s="291"/>
      <c r="U199" s="291"/>
      <c r="V199" s="869"/>
      <c r="W199" s="869"/>
      <c r="X199" s="870"/>
      <c r="Y199" s="870"/>
      <c r="Z199" s="870"/>
    </row>
    <row r="200" spans="1:26" ht="15" customHeight="1" x14ac:dyDescent="0.25">
      <c r="B200" s="268" t="s">
        <v>160</v>
      </c>
      <c r="C200" s="270"/>
      <c r="D200" s="842"/>
      <c r="E200" s="842"/>
      <c r="F200" s="79" t="s">
        <v>152</v>
      </c>
      <c r="G200" s="867">
        <v>1140627428</v>
      </c>
      <c r="H200" s="867"/>
      <c r="I200" s="867"/>
      <c r="J200" s="861" t="s">
        <v>330</v>
      </c>
      <c r="K200" s="861"/>
      <c r="L200" s="843" t="s">
        <v>331</v>
      </c>
      <c r="M200" s="844"/>
      <c r="N200" s="115">
        <v>923770253.59000003</v>
      </c>
      <c r="O200" s="59">
        <f>138.07/111.82</f>
        <v>1.2347522804507245</v>
      </c>
      <c r="P200" s="113" t="s">
        <v>332</v>
      </c>
      <c r="Q200" s="805">
        <f t="shared" si="13"/>
        <v>923770254.21134198</v>
      </c>
      <c r="R200" s="807"/>
      <c r="S200" s="291" t="s">
        <v>244</v>
      </c>
      <c r="T200" s="291"/>
      <c r="U200" s="291"/>
    </row>
    <row r="201" spans="1:26" ht="15" customHeight="1" x14ac:dyDescent="0.25">
      <c r="B201" s="268" t="s">
        <v>162</v>
      </c>
      <c r="C201" s="270"/>
      <c r="D201" s="842"/>
      <c r="E201" s="842"/>
      <c r="F201" s="79" t="s">
        <v>152</v>
      </c>
      <c r="G201" s="867">
        <v>1142692734</v>
      </c>
      <c r="H201" s="867"/>
      <c r="I201" s="867"/>
      <c r="J201" s="861" t="s">
        <v>333</v>
      </c>
      <c r="K201" s="861"/>
      <c r="L201" s="843" t="s">
        <v>334</v>
      </c>
      <c r="M201" s="844"/>
      <c r="N201" s="115">
        <v>923770253.59000003</v>
      </c>
      <c r="O201" s="59">
        <f>138.32/111.82</f>
        <v>1.2369880164550171</v>
      </c>
      <c r="P201" s="113" t="s">
        <v>335</v>
      </c>
      <c r="Q201" s="805">
        <f t="shared" si="13"/>
        <v>923770253.87420464</v>
      </c>
      <c r="R201" s="807"/>
      <c r="S201" s="291" t="s">
        <v>244</v>
      </c>
      <c r="T201" s="291"/>
      <c r="U201" s="291"/>
    </row>
    <row r="202" spans="1:26" ht="15" customHeight="1" x14ac:dyDescent="0.25">
      <c r="B202" s="268" t="s">
        <v>164</v>
      </c>
      <c r="C202" s="270"/>
      <c r="D202" s="842"/>
      <c r="E202" s="842"/>
      <c r="F202" s="79" t="s">
        <v>152</v>
      </c>
      <c r="G202" s="867">
        <v>1147071184</v>
      </c>
      <c r="H202" s="867"/>
      <c r="I202" s="867"/>
      <c r="J202" s="861" t="s">
        <v>336</v>
      </c>
      <c r="K202" s="861"/>
      <c r="L202" s="843" t="s">
        <v>315</v>
      </c>
      <c r="M202" s="844"/>
      <c r="N202" s="115">
        <v>923770253.59000003</v>
      </c>
      <c r="O202" s="59">
        <f>138.85/111.82</f>
        <v>1.2417277767841173</v>
      </c>
      <c r="P202" s="113" t="s">
        <v>337</v>
      </c>
      <c r="Q202" s="805">
        <f t="shared" si="13"/>
        <v>923770254.19431043</v>
      </c>
      <c r="R202" s="807"/>
      <c r="S202" s="291" t="s">
        <v>244</v>
      </c>
      <c r="T202" s="291"/>
      <c r="U202" s="291"/>
    </row>
    <row r="203" spans="1:26" ht="15" customHeight="1" x14ac:dyDescent="0.25">
      <c r="B203" s="268" t="s">
        <v>166</v>
      </c>
      <c r="C203" s="270"/>
      <c r="D203" s="842"/>
      <c r="E203" s="842"/>
      <c r="F203" s="79" t="s">
        <v>152</v>
      </c>
      <c r="G203" s="867">
        <v>1154258450</v>
      </c>
      <c r="H203" s="867"/>
      <c r="I203" s="867"/>
      <c r="J203" s="861" t="s">
        <v>338</v>
      </c>
      <c r="K203" s="861"/>
      <c r="L203" s="843" t="s">
        <v>339</v>
      </c>
      <c r="M203" s="844"/>
      <c r="N203" s="115">
        <v>923770253.59000003</v>
      </c>
      <c r="O203" s="59">
        <f>139.72/111.82</f>
        <v>1.2495081380790556</v>
      </c>
      <c r="P203" s="113" t="s">
        <v>340</v>
      </c>
      <c r="Q203" s="805">
        <f t="shared" si="13"/>
        <v>923770253.9292872</v>
      </c>
      <c r="R203" s="807"/>
      <c r="S203" s="291" t="s">
        <v>244</v>
      </c>
      <c r="T203" s="291"/>
      <c r="U203" s="291"/>
    </row>
    <row r="204" spans="1:26" ht="15" customHeight="1" x14ac:dyDescent="0.25">
      <c r="B204" s="268" t="s">
        <v>248</v>
      </c>
      <c r="C204" s="270"/>
      <c r="D204" s="871"/>
      <c r="E204" s="872"/>
      <c r="F204" s="79" t="s">
        <v>152</v>
      </c>
      <c r="G204" s="867">
        <v>1162437063</v>
      </c>
      <c r="H204" s="867"/>
      <c r="I204" s="867"/>
      <c r="J204" s="861" t="s">
        <v>341</v>
      </c>
      <c r="K204" s="861"/>
      <c r="L204" s="843" t="s">
        <v>342</v>
      </c>
      <c r="M204" s="844"/>
      <c r="N204" s="115">
        <v>923770253.59000003</v>
      </c>
      <c r="O204" s="59">
        <f>140.71/111.82</f>
        <v>1.2583616526560546</v>
      </c>
      <c r="P204" s="113" t="s">
        <v>343</v>
      </c>
      <c r="Q204" s="805">
        <f t="shared" si="13"/>
        <v>923770253.60429239</v>
      </c>
      <c r="R204" s="807"/>
      <c r="S204" s="291" t="s">
        <v>244</v>
      </c>
      <c r="T204" s="291"/>
      <c r="U204" s="291"/>
    </row>
    <row r="205" spans="1:26" ht="15" customHeight="1" x14ac:dyDescent="0.25">
      <c r="B205" s="268" t="s">
        <v>250</v>
      </c>
      <c r="C205" s="270"/>
      <c r="D205" s="842"/>
      <c r="E205" s="842"/>
      <c r="F205" s="79" t="s">
        <v>152</v>
      </c>
      <c r="G205" s="867">
        <v>1165245880</v>
      </c>
      <c r="H205" s="867"/>
      <c r="I205" s="867"/>
      <c r="J205" s="861" t="s">
        <v>344</v>
      </c>
      <c r="K205" s="861"/>
      <c r="L205" s="843" t="s">
        <v>345</v>
      </c>
      <c r="M205" s="844"/>
      <c r="N205" s="115">
        <v>923770253.59000003</v>
      </c>
      <c r="O205" s="118">
        <f>141.05/111.82</f>
        <v>1.2614022536218925</v>
      </c>
      <c r="P205" s="113" t="s">
        <v>346</v>
      </c>
      <c r="Q205" s="805">
        <f t="shared" si="13"/>
        <v>923770253.82204878</v>
      </c>
      <c r="R205" s="807"/>
      <c r="S205" s="291" t="s">
        <v>244</v>
      </c>
      <c r="T205" s="291"/>
      <c r="U205" s="291"/>
    </row>
    <row r="206" spans="1:26" ht="15" customHeight="1" x14ac:dyDescent="0.25">
      <c r="B206" s="268" t="s">
        <v>252</v>
      </c>
      <c r="C206" s="270"/>
      <c r="D206" s="842"/>
      <c r="E206" s="842"/>
      <c r="F206" s="79" t="s">
        <v>152</v>
      </c>
      <c r="G206" s="867">
        <v>1170615677</v>
      </c>
      <c r="H206" s="867"/>
      <c r="I206" s="867"/>
      <c r="J206" s="861" t="s">
        <v>437</v>
      </c>
      <c r="K206" s="861"/>
      <c r="L206" s="843" t="s">
        <v>427</v>
      </c>
      <c r="M206" s="844"/>
      <c r="N206" s="115">
        <v>923770253.59000003</v>
      </c>
      <c r="O206" s="118">
        <f>141.7/111.82</f>
        <v>1.2672151672330532</v>
      </c>
      <c r="P206" s="113" t="s">
        <v>291</v>
      </c>
      <c r="Q206" s="805">
        <f t="shared" si="13"/>
        <v>923770254.07297099</v>
      </c>
      <c r="R206" s="807"/>
      <c r="S206" s="291" t="s">
        <v>244</v>
      </c>
      <c r="T206" s="291"/>
      <c r="U206" s="291"/>
    </row>
    <row r="207" spans="1:26" ht="15" customHeight="1" x14ac:dyDescent="0.25">
      <c r="B207" s="268" t="s">
        <v>254</v>
      </c>
      <c r="C207" s="270"/>
      <c r="D207" s="871"/>
      <c r="E207" s="872"/>
      <c r="F207" s="79" t="s">
        <v>152</v>
      </c>
      <c r="G207" s="867">
        <v>1173589718</v>
      </c>
      <c r="H207" s="867"/>
      <c r="I207" s="867"/>
      <c r="J207" s="861" t="s">
        <v>438</v>
      </c>
      <c r="K207" s="861"/>
      <c r="L207" s="843" t="s">
        <v>439</v>
      </c>
      <c r="M207" s="844"/>
      <c r="N207" s="115">
        <v>923770253.59000003</v>
      </c>
      <c r="O207" s="118">
        <f>142.06/111.82</f>
        <v>1.2704346270792346</v>
      </c>
      <c r="P207" s="113" t="s">
        <v>440</v>
      </c>
      <c r="Q207" s="805">
        <f t="shared" si="13"/>
        <v>923770253.88399255</v>
      </c>
      <c r="R207" s="807"/>
      <c r="S207" s="291" t="s">
        <v>244</v>
      </c>
      <c r="T207" s="291"/>
      <c r="U207" s="291"/>
    </row>
    <row r="208" spans="1:26" ht="15" customHeight="1" x14ac:dyDescent="0.25">
      <c r="B208" s="268" t="s">
        <v>256</v>
      </c>
      <c r="C208" s="270"/>
      <c r="D208" s="842"/>
      <c r="E208" s="842"/>
      <c r="F208" s="79" t="s">
        <v>152</v>
      </c>
      <c r="G208" s="867">
        <v>1175407188</v>
      </c>
      <c r="H208" s="867"/>
      <c r="I208" s="867"/>
      <c r="J208" s="861" t="s">
        <v>445</v>
      </c>
      <c r="K208" s="861"/>
      <c r="L208" s="843" t="s">
        <v>446</v>
      </c>
      <c r="M208" s="844"/>
      <c r="N208" s="115">
        <v>923770253.59000003</v>
      </c>
      <c r="O208" s="118">
        <f>142.28/111.82</f>
        <v>1.272402074763012</v>
      </c>
      <c r="P208" s="113" t="s">
        <v>447</v>
      </c>
      <c r="Q208" s="805">
        <f t="shared" si="13"/>
        <v>923770254.16193414</v>
      </c>
      <c r="R208" s="807"/>
      <c r="S208" s="291" t="s">
        <v>244</v>
      </c>
      <c r="T208" s="291"/>
      <c r="U208" s="291"/>
    </row>
    <row r="209" spans="2:21" ht="15" customHeight="1" x14ac:dyDescent="0.25">
      <c r="B209" s="268" t="s">
        <v>258</v>
      </c>
      <c r="C209" s="270"/>
      <c r="D209" s="842"/>
      <c r="E209" s="842"/>
      <c r="F209" s="79" t="s">
        <v>152</v>
      </c>
      <c r="G209" s="867">
        <v>1173920167</v>
      </c>
      <c r="H209" s="867"/>
      <c r="I209" s="867"/>
      <c r="J209" s="861" t="s">
        <v>450</v>
      </c>
      <c r="K209" s="861"/>
      <c r="L209" s="843" t="s">
        <v>451</v>
      </c>
      <c r="M209" s="844"/>
      <c r="N209" s="115">
        <v>923770253.59000003</v>
      </c>
      <c r="O209" s="118">
        <f>142.1/111.82</f>
        <v>1.2707923448399214</v>
      </c>
      <c r="P209" s="113" t="s">
        <v>452</v>
      </c>
      <c r="Q209" s="805">
        <f t="shared" si="13"/>
        <v>923770253.86305404</v>
      </c>
      <c r="R209" s="807"/>
      <c r="S209" s="291" t="s">
        <v>244</v>
      </c>
      <c r="T209" s="291"/>
      <c r="U209" s="291"/>
    </row>
    <row r="210" spans="2:21" ht="15" customHeight="1" x14ac:dyDescent="0.25">
      <c r="B210" s="268" t="s">
        <v>261</v>
      </c>
      <c r="C210" s="270"/>
      <c r="D210" s="842"/>
      <c r="E210" s="842"/>
      <c r="F210" s="79" t="s">
        <v>152</v>
      </c>
      <c r="G210" s="867">
        <v>1177224657</v>
      </c>
      <c r="H210" s="867"/>
      <c r="I210" s="867"/>
      <c r="J210" s="861" t="s">
        <v>468</v>
      </c>
      <c r="K210" s="861"/>
      <c r="L210" s="843" t="s">
        <v>471</v>
      </c>
      <c r="M210" s="844"/>
      <c r="N210" s="115">
        <v>923770253.59000003</v>
      </c>
      <c r="O210" s="118">
        <f>142.5/111.82</f>
        <v>1.2743695224467895</v>
      </c>
      <c r="P210" s="113" t="s">
        <v>472</v>
      </c>
      <c r="Q210" s="805">
        <f t="shared" si="13"/>
        <v>923770253.65431583</v>
      </c>
      <c r="R210" s="807"/>
      <c r="S210" s="291" t="s">
        <v>473</v>
      </c>
      <c r="T210" s="291"/>
      <c r="U210" s="291"/>
    </row>
    <row r="211" spans="2:21" ht="15" customHeight="1" x14ac:dyDescent="0.25">
      <c r="B211" s="268" t="s">
        <v>264</v>
      </c>
      <c r="C211" s="270"/>
      <c r="D211" s="842"/>
      <c r="E211" s="842"/>
      <c r="F211" s="79" t="s">
        <v>152</v>
      </c>
      <c r="G211" s="867">
        <v>1177224657</v>
      </c>
      <c r="H211" s="867"/>
      <c r="I211" s="867"/>
      <c r="J211" s="861" t="s">
        <v>474</v>
      </c>
      <c r="K211" s="861"/>
      <c r="L211" s="843" t="s">
        <v>471</v>
      </c>
      <c r="M211" s="844"/>
      <c r="N211" s="115">
        <v>923770253.59000003</v>
      </c>
      <c r="O211" s="118">
        <f>142.5/111.82</f>
        <v>1.2743695224467895</v>
      </c>
      <c r="P211" s="113" t="s">
        <v>475</v>
      </c>
      <c r="Q211" s="805">
        <f t="shared" si="13"/>
        <v>923770253.65431583</v>
      </c>
      <c r="R211" s="807"/>
      <c r="S211" s="291" t="s">
        <v>244</v>
      </c>
      <c r="T211" s="291"/>
      <c r="U211" s="291"/>
    </row>
    <row r="212" spans="2:21" ht="15" customHeight="1" x14ac:dyDescent="0.25">
      <c r="B212" s="268" t="s">
        <v>477</v>
      </c>
      <c r="C212" s="270"/>
      <c r="D212" s="842"/>
      <c r="E212" s="842"/>
      <c r="F212" s="79" t="s">
        <v>152</v>
      </c>
      <c r="G212" s="867">
        <v>496102</v>
      </c>
      <c r="H212" s="867"/>
      <c r="I212" s="867"/>
      <c r="J212" s="861" t="s">
        <v>478</v>
      </c>
      <c r="K212" s="861"/>
      <c r="L212" s="873">
        <v>43432</v>
      </c>
      <c r="M212" s="844"/>
      <c r="N212" s="115"/>
      <c r="O212" s="118">
        <f>142.67/111.82</f>
        <v>1.2758898229297084</v>
      </c>
      <c r="P212" s="113" t="s">
        <v>475</v>
      </c>
      <c r="Q212" s="805">
        <f>+G212/O212</f>
        <v>388828.24448026915</v>
      </c>
      <c r="R212" s="807"/>
      <c r="S212" s="291" t="s">
        <v>479</v>
      </c>
      <c r="T212" s="291"/>
      <c r="U212" s="291"/>
    </row>
    <row r="213" spans="2:21" ht="15" customHeight="1" x14ac:dyDescent="0.25">
      <c r="B213" s="268" t="s">
        <v>268</v>
      </c>
      <c r="C213" s="270"/>
      <c r="D213" s="842"/>
      <c r="E213" s="842"/>
      <c r="F213" s="79" t="s">
        <v>152</v>
      </c>
      <c r="G213" s="867">
        <v>1178629066</v>
      </c>
      <c r="H213" s="867"/>
      <c r="I213" s="867"/>
      <c r="J213" s="861" t="s">
        <v>480</v>
      </c>
      <c r="K213" s="861"/>
      <c r="L213" s="848">
        <v>43431</v>
      </c>
      <c r="M213" s="844"/>
      <c r="N213" s="115">
        <v>923770253.59000003</v>
      </c>
      <c r="O213" s="118">
        <f>142.67/111.82</f>
        <v>1.2758898229297084</v>
      </c>
      <c r="P213" s="113" t="s">
        <v>475</v>
      </c>
      <c r="Q213" s="805">
        <f t="shared" ref="Q213" si="14">+G213/O213</f>
        <v>923770254.15378153</v>
      </c>
      <c r="R213" s="807"/>
      <c r="S213" s="291" t="s">
        <v>244</v>
      </c>
      <c r="T213" s="291"/>
      <c r="U213" s="291"/>
    </row>
    <row r="214" spans="2:21" ht="15" customHeight="1" x14ac:dyDescent="0.25">
      <c r="B214" s="268" t="s">
        <v>272</v>
      </c>
      <c r="C214" s="270"/>
      <c r="D214" s="842"/>
      <c r="E214" s="842"/>
      <c r="F214" s="79" t="s">
        <v>152</v>
      </c>
      <c r="G214" s="867">
        <v>1180033474</v>
      </c>
      <c r="H214" s="867"/>
      <c r="I214" s="867"/>
      <c r="J214" s="861" t="s">
        <v>493</v>
      </c>
      <c r="K214" s="861"/>
      <c r="L214" s="873">
        <v>43445</v>
      </c>
      <c r="M214" s="844"/>
      <c r="N214" s="115">
        <v>923770253.59000003</v>
      </c>
      <c r="O214" s="118">
        <f>142.84/111.82</f>
        <v>1.2774101234126276</v>
      </c>
      <c r="P214" s="113" t="s">
        <v>492</v>
      </c>
      <c r="Q214" s="805">
        <f>+G214/O214</f>
        <v>923770253.86922419</v>
      </c>
      <c r="R214" s="807"/>
      <c r="S214" s="291" t="s">
        <v>244</v>
      </c>
      <c r="T214" s="291"/>
      <c r="U214" s="291"/>
    </row>
    <row r="215" spans="2:21" ht="15.75" customHeight="1" x14ac:dyDescent="0.25">
      <c r="B215" s="268" t="s">
        <v>374</v>
      </c>
      <c r="C215" s="270"/>
      <c r="D215" s="842"/>
      <c r="E215" s="842"/>
      <c r="F215" s="79" t="s">
        <v>152</v>
      </c>
      <c r="G215" s="867">
        <v>1180033474</v>
      </c>
      <c r="H215" s="867"/>
      <c r="I215" s="867"/>
      <c r="J215" s="861" t="s">
        <v>494</v>
      </c>
      <c r="K215" s="861"/>
      <c r="L215" s="873">
        <v>43445</v>
      </c>
      <c r="M215" s="844"/>
      <c r="N215" s="115">
        <v>923770253.59000003</v>
      </c>
      <c r="O215" s="118">
        <f>142.84/111.82</f>
        <v>1.2774101234126276</v>
      </c>
      <c r="P215" s="113" t="s">
        <v>492</v>
      </c>
      <c r="Q215" s="805">
        <f t="shared" ref="Q215" si="15">+G215/O215</f>
        <v>923770253.86922419</v>
      </c>
      <c r="R215" s="807"/>
      <c r="S215" s="291" t="s">
        <v>244</v>
      </c>
      <c r="T215" s="291"/>
      <c r="U215" s="291"/>
    </row>
    <row r="216" spans="2:21" ht="15.75" customHeight="1" x14ac:dyDescent="0.25">
      <c r="B216" s="268" t="s">
        <v>376</v>
      </c>
      <c r="C216" s="270"/>
      <c r="D216" s="842"/>
      <c r="E216" s="842"/>
      <c r="F216" s="79" t="s">
        <v>152</v>
      </c>
      <c r="G216" s="867">
        <v>1190690455</v>
      </c>
      <c r="H216" s="867"/>
      <c r="I216" s="867"/>
      <c r="J216" s="861" t="s">
        <v>507</v>
      </c>
      <c r="K216" s="861"/>
      <c r="L216" s="873">
        <v>43515</v>
      </c>
      <c r="M216" s="844"/>
      <c r="N216" s="115">
        <v>923770253.59000003</v>
      </c>
      <c r="O216" s="118">
        <f>100.6/78.05</f>
        <v>1.2889173606662396</v>
      </c>
      <c r="P216" s="113" t="s">
        <v>508</v>
      </c>
      <c r="Q216" s="805">
        <f t="shared" si="13"/>
        <v>923791153.20825052</v>
      </c>
      <c r="R216" s="807"/>
      <c r="S216" s="291" t="s">
        <v>244</v>
      </c>
      <c r="T216" s="291"/>
      <c r="U216" s="291"/>
    </row>
    <row r="217" spans="2:21" ht="15.75" customHeight="1" x14ac:dyDescent="0.25">
      <c r="B217" s="268" t="s">
        <v>378</v>
      </c>
      <c r="C217" s="270"/>
      <c r="D217" s="842"/>
      <c r="E217" s="842"/>
      <c r="F217" s="79" t="s">
        <v>152</v>
      </c>
      <c r="G217" s="867">
        <v>1197547273</v>
      </c>
      <c r="H217" s="867"/>
      <c r="I217" s="867"/>
      <c r="J217" s="861" t="s">
        <v>516</v>
      </c>
      <c r="K217" s="861"/>
      <c r="L217" s="873">
        <v>43544</v>
      </c>
      <c r="M217" s="844"/>
      <c r="N217" s="115">
        <v>923770253.59000003</v>
      </c>
      <c r="O217" s="118">
        <f>101.18/78.05</f>
        <v>1.2963484945547727</v>
      </c>
      <c r="P217" s="113" t="s">
        <v>517</v>
      </c>
      <c r="Q217" s="805">
        <f t="shared" si="13"/>
        <v>923784983.76803708</v>
      </c>
      <c r="R217" s="807"/>
      <c r="S217" s="291" t="s">
        <v>244</v>
      </c>
      <c r="T217" s="291"/>
      <c r="U217" s="291"/>
    </row>
    <row r="218" spans="2:21" ht="56.25" customHeight="1" x14ac:dyDescent="0.25">
      <c r="B218" s="268" t="s">
        <v>380</v>
      </c>
      <c r="C218" s="270"/>
      <c r="D218" s="842"/>
      <c r="E218" s="842"/>
      <c r="F218" s="79" t="s">
        <v>152</v>
      </c>
      <c r="G218" s="867">
        <v>1202759891</v>
      </c>
      <c r="H218" s="867"/>
      <c r="I218" s="867"/>
      <c r="J218" s="861" t="s">
        <v>578</v>
      </c>
      <c r="K218" s="861"/>
      <c r="L218" s="873">
        <v>43580</v>
      </c>
      <c r="M218" s="844"/>
      <c r="N218" s="115">
        <v>923770253.59000003</v>
      </c>
      <c r="O218" s="118">
        <f>101.62/78.05</f>
        <v>1.3019859064702115</v>
      </c>
      <c r="P218" s="113" t="s">
        <v>519</v>
      </c>
      <c r="Q218" s="805">
        <f t="shared" si="13"/>
        <v>923788717.6987797</v>
      </c>
      <c r="R218" s="807"/>
      <c r="S218" s="291" t="s">
        <v>244</v>
      </c>
      <c r="T218" s="291"/>
      <c r="U218" s="291"/>
    </row>
    <row r="219" spans="2:21" ht="20.25" customHeight="1" x14ac:dyDescent="0.25">
      <c r="B219" s="268" t="s">
        <v>617</v>
      </c>
      <c r="C219" s="270"/>
      <c r="D219" s="842"/>
      <c r="E219" s="842"/>
      <c r="F219" s="79" t="s">
        <v>152</v>
      </c>
      <c r="G219" s="867">
        <v>3521531954</v>
      </c>
      <c r="H219" s="867"/>
      <c r="I219" s="867"/>
      <c r="J219" s="861" t="s">
        <v>608</v>
      </c>
      <c r="K219" s="861"/>
      <c r="L219" s="873">
        <v>43612</v>
      </c>
      <c r="M219" s="844"/>
      <c r="N219" s="115">
        <v>923770253.59000003</v>
      </c>
      <c r="O219" s="118">
        <f>102.12/78.05</f>
        <v>1.3083920563741192</v>
      </c>
      <c r="P219" s="113" t="s">
        <v>579</v>
      </c>
      <c r="Q219" s="805">
        <f>+G219/O219</f>
        <v>2691495975.4181356</v>
      </c>
      <c r="R219" s="807"/>
      <c r="S219" s="291" t="s">
        <v>665</v>
      </c>
      <c r="T219" s="291"/>
      <c r="U219" s="291"/>
    </row>
    <row r="220" spans="2:21" ht="50.25" customHeight="1" x14ac:dyDescent="0.25">
      <c r="B220" s="268"/>
      <c r="C220" s="270"/>
      <c r="D220" s="842"/>
      <c r="E220" s="842"/>
      <c r="F220" s="79"/>
      <c r="G220" s="867"/>
      <c r="H220" s="867"/>
      <c r="I220" s="867"/>
      <c r="J220" s="861"/>
      <c r="K220" s="861"/>
      <c r="L220" s="873"/>
      <c r="M220" s="844"/>
      <c r="N220" s="115">
        <f>+N219</f>
        <v>923770253.59000003</v>
      </c>
      <c r="O220" s="118"/>
      <c r="P220" s="113"/>
      <c r="Q220" s="805"/>
      <c r="R220" s="807"/>
      <c r="S220" s="291" t="s">
        <v>666</v>
      </c>
      <c r="T220" s="291"/>
      <c r="U220" s="291"/>
    </row>
    <row r="221" spans="2:21" ht="50.25" customHeight="1" x14ac:dyDescent="0.25">
      <c r="B221" s="268"/>
      <c r="C221" s="270"/>
      <c r="D221" s="842"/>
      <c r="E221" s="842"/>
      <c r="F221" s="79"/>
      <c r="G221" s="867"/>
      <c r="H221" s="867"/>
      <c r="I221" s="867"/>
      <c r="J221" s="861"/>
      <c r="K221" s="861"/>
      <c r="L221" s="873"/>
      <c r="M221" s="844"/>
      <c r="N221" s="115">
        <v>852687174</v>
      </c>
      <c r="O221" s="118"/>
      <c r="P221" s="113"/>
      <c r="Q221" s="805"/>
      <c r="R221" s="807"/>
      <c r="S221" s="291" t="s">
        <v>667</v>
      </c>
      <c r="T221" s="291"/>
      <c r="U221" s="291"/>
    </row>
    <row r="222" spans="2:21" ht="43.5" customHeight="1" x14ac:dyDescent="0.25">
      <c r="B222" s="268" t="s">
        <v>477</v>
      </c>
      <c r="C222" s="270"/>
      <c r="D222" s="842"/>
      <c r="E222" s="842"/>
      <c r="F222" s="79" t="s">
        <v>152</v>
      </c>
      <c r="G222" s="867">
        <v>3761872.9</v>
      </c>
      <c r="H222" s="867"/>
      <c r="I222" s="867"/>
      <c r="J222" s="861" t="s">
        <v>668</v>
      </c>
      <c r="K222" s="861"/>
      <c r="L222" s="873">
        <v>43718</v>
      </c>
      <c r="M222" s="844"/>
      <c r="N222" s="115"/>
      <c r="O222" s="118"/>
      <c r="P222" s="113" t="s">
        <v>475</v>
      </c>
      <c r="Q222" s="909">
        <v>2851865.67</v>
      </c>
      <c r="R222" s="910"/>
      <c r="S222" s="291" t="s">
        <v>669</v>
      </c>
      <c r="T222" s="291"/>
      <c r="U222" s="291"/>
    </row>
    <row r="223" spans="2:21" ht="34.5" customHeight="1" x14ac:dyDescent="0.25">
      <c r="B223" s="268" t="s">
        <v>618</v>
      </c>
      <c r="C223" s="270"/>
      <c r="D223" s="842"/>
      <c r="E223" s="842"/>
      <c r="F223" s="79" t="s">
        <v>152</v>
      </c>
      <c r="G223" s="867">
        <v>0</v>
      </c>
      <c r="H223" s="867"/>
      <c r="I223" s="867"/>
      <c r="J223" s="861" t="s">
        <v>619</v>
      </c>
      <c r="K223" s="861"/>
      <c r="L223" s="873"/>
      <c r="M223" s="844"/>
      <c r="N223" s="115">
        <v>852687174</v>
      </c>
      <c r="O223" s="118">
        <f>103.03/78.05</f>
        <v>1.3200512491992313</v>
      </c>
      <c r="P223" s="113" t="s">
        <v>670</v>
      </c>
      <c r="Q223" s="805">
        <f t="shared" ref="Q223:Q227" si="16">+G223/O223</f>
        <v>0</v>
      </c>
      <c r="R223" s="807"/>
      <c r="S223" s="291" t="s">
        <v>671</v>
      </c>
      <c r="T223" s="291"/>
      <c r="U223" s="291"/>
    </row>
    <row r="224" spans="2:21" ht="61.5" customHeight="1" x14ac:dyDescent="0.25">
      <c r="B224" s="268" t="s">
        <v>672</v>
      </c>
      <c r="C224" s="270"/>
      <c r="D224" s="842"/>
      <c r="E224" s="842"/>
      <c r="F224" s="79" t="s">
        <v>152</v>
      </c>
      <c r="G224" s="867">
        <v>0</v>
      </c>
      <c r="H224" s="867"/>
      <c r="I224" s="867"/>
      <c r="J224" s="861" t="s">
        <v>673</v>
      </c>
      <c r="K224" s="861"/>
      <c r="L224" s="873"/>
      <c r="M224" s="844"/>
      <c r="N224" s="115">
        <v>852687174</v>
      </c>
      <c r="O224" s="118">
        <f>103.03/78.05</f>
        <v>1.3200512491992313</v>
      </c>
      <c r="P224" s="113" t="s">
        <v>674</v>
      </c>
      <c r="Q224" s="805">
        <f t="shared" si="16"/>
        <v>0</v>
      </c>
      <c r="R224" s="807"/>
      <c r="S224" s="291" t="s">
        <v>671</v>
      </c>
      <c r="T224" s="291"/>
      <c r="U224" s="291"/>
    </row>
    <row r="225" spans="1:21" ht="27" customHeight="1" x14ac:dyDescent="0.25">
      <c r="B225" s="268" t="s">
        <v>675</v>
      </c>
      <c r="C225" s="270"/>
      <c r="D225" s="842"/>
      <c r="E225" s="842"/>
      <c r="F225" s="79" t="s">
        <v>152</v>
      </c>
      <c r="G225" s="867">
        <v>5655984726</v>
      </c>
      <c r="H225" s="867"/>
      <c r="I225" s="867"/>
      <c r="J225" s="861" t="s">
        <v>676</v>
      </c>
      <c r="K225" s="861"/>
      <c r="L225" s="873">
        <v>43748</v>
      </c>
      <c r="M225" s="844"/>
      <c r="N225" s="115">
        <v>852687174</v>
      </c>
      <c r="O225" s="118">
        <f>103.26/78.05</f>
        <v>1.322998078155029</v>
      </c>
      <c r="P225" s="113" t="s">
        <v>677</v>
      </c>
      <c r="Q225" s="805">
        <f t="shared" si="16"/>
        <v>4275126940.3864026</v>
      </c>
      <c r="R225" s="807"/>
      <c r="S225" s="291" t="s">
        <v>678</v>
      </c>
      <c r="T225" s="291"/>
      <c r="U225" s="291"/>
    </row>
    <row r="226" spans="1:21" ht="27" customHeight="1" x14ac:dyDescent="0.25">
      <c r="B226" s="268" t="s">
        <v>679</v>
      </c>
      <c r="C226" s="270"/>
      <c r="D226" s="842"/>
      <c r="E226" s="842"/>
      <c r="F226" s="79" t="s">
        <v>152</v>
      </c>
      <c r="G226" s="867">
        <v>0</v>
      </c>
      <c r="H226" s="867"/>
      <c r="I226" s="867"/>
      <c r="J226" s="861" t="s">
        <v>680</v>
      </c>
      <c r="K226" s="861"/>
      <c r="L226" s="873"/>
      <c r="M226" s="844"/>
      <c r="N226" s="115">
        <v>852687174</v>
      </c>
      <c r="O226" s="118">
        <f t="shared" ref="O226:O227" si="17">103.26/78.05</f>
        <v>1.322998078155029</v>
      </c>
      <c r="P226" s="113" t="s">
        <v>677</v>
      </c>
      <c r="Q226" s="805">
        <f t="shared" si="16"/>
        <v>0</v>
      </c>
      <c r="R226" s="807"/>
      <c r="S226" s="291" t="s">
        <v>681</v>
      </c>
      <c r="T226" s="291"/>
      <c r="U226" s="291"/>
    </row>
    <row r="227" spans="1:21" ht="15.75" x14ac:dyDescent="0.25">
      <c r="B227" s="268" t="s">
        <v>682</v>
      </c>
      <c r="C227" s="270"/>
      <c r="D227" s="842"/>
      <c r="E227" s="842"/>
      <c r="F227" s="79" t="s">
        <v>152</v>
      </c>
      <c r="G227" s="867">
        <v>0</v>
      </c>
      <c r="H227" s="867"/>
      <c r="I227" s="867"/>
      <c r="J227" s="861" t="s">
        <v>683</v>
      </c>
      <c r="K227" s="861"/>
      <c r="L227" s="873"/>
      <c r="M227" s="844"/>
      <c r="N227" s="115">
        <v>852687174</v>
      </c>
      <c r="O227" s="118">
        <f t="shared" si="17"/>
        <v>1.322998078155029</v>
      </c>
      <c r="P227" s="113" t="s">
        <v>677</v>
      </c>
      <c r="Q227" s="805">
        <f t="shared" si="16"/>
        <v>0</v>
      </c>
      <c r="R227" s="807"/>
      <c r="S227" s="291" t="s">
        <v>684</v>
      </c>
      <c r="T227" s="291"/>
      <c r="U227" s="291"/>
    </row>
    <row r="230" spans="1:21" ht="15" customHeight="1" x14ac:dyDescent="0.2"/>
    <row r="231" spans="1:21" ht="15" x14ac:dyDescent="0.2">
      <c r="A231" s="1" t="s">
        <v>706</v>
      </c>
      <c r="B231" s="441" t="s">
        <v>347</v>
      </c>
      <c r="C231" s="441"/>
      <c r="D231" s="441"/>
      <c r="E231" s="441"/>
      <c r="F231" s="441"/>
      <c r="G231" s="441"/>
      <c r="H231" s="441"/>
      <c r="I231" s="441"/>
      <c r="J231" s="441"/>
      <c r="K231" s="441"/>
      <c r="L231" s="441"/>
      <c r="M231" s="441"/>
      <c r="N231" s="441"/>
      <c r="O231" s="441"/>
      <c r="P231" s="441"/>
      <c r="Q231" s="441"/>
      <c r="R231" s="441"/>
      <c r="S231" s="441"/>
      <c r="T231" s="441"/>
      <c r="U231" s="441"/>
    </row>
    <row r="232" spans="1:21" ht="15" customHeight="1" x14ac:dyDescent="0.2">
      <c r="B232" s="762" t="s">
        <v>138</v>
      </c>
      <c r="C232" s="762"/>
      <c r="D232" s="763" t="s">
        <v>139</v>
      </c>
      <c r="E232" s="763"/>
      <c r="F232" s="763" t="s">
        <v>140</v>
      </c>
      <c r="G232" s="766" t="s">
        <v>141</v>
      </c>
      <c r="H232" s="766"/>
      <c r="I232" s="766"/>
      <c r="J232" s="766"/>
      <c r="K232" s="766"/>
      <c r="L232" s="766"/>
      <c r="M232" s="766"/>
      <c r="N232" s="766" t="s">
        <v>142</v>
      </c>
      <c r="O232" s="766"/>
      <c r="P232" s="766"/>
      <c r="Q232" s="766"/>
      <c r="R232" s="766"/>
      <c r="S232" s="766" t="s">
        <v>99</v>
      </c>
      <c r="T232" s="766"/>
      <c r="U232" s="766"/>
    </row>
    <row r="233" spans="1:21" ht="15" customHeight="1" x14ac:dyDescent="0.2">
      <c r="B233" s="762"/>
      <c r="C233" s="762"/>
      <c r="D233" s="763"/>
      <c r="E233" s="763"/>
      <c r="F233" s="763"/>
      <c r="G233" s="782" t="s">
        <v>143</v>
      </c>
      <c r="H233" s="763"/>
      <c r="I233" s="763"/>
      <c r="J233" s="782" t="s">
        <v>144</v>
      </c>
      <c r="K233" s="782"/>
      <c r="L233" s="782" t="s">
        <v>145</v>
      </c>
      <c r="M233" s="782"/>
      <c r="N233" s="160" t="s">
        <v>146</v>
      </c>
      <c r="O233" s="28" t="s">
        <v>147</v>
      </c>
      <c r="P233" s="160" t="s">
        <v>148</v>
      </c>
      <c r="Q233" s="782" t="s">
        <v>149</v>
      </c>
      <c r="R233" s="782"/>
      <c r="S233" s="766"/>
      <c r="T233" s="766"/>
      <c r="U233" s="766"/>
    </row>
    <row r="234" spans="1:21" ht="15" hidden="1" customHeight="1" x14ac:dyDescent="0.2">
      <c r="B234" s="291" t="s">
        <v>150</v>
      </c>
      <c r="C234" s="291"/>
      <c r="D234" s="842"/>
      <c r="E234" s="842"/>
      <c r="F234" s="79" t="s">
        <v>152</v>
      </c>
      <c r="G234" s="874">
        <v>15367645546</v>
      </c>
      <c r="H234" s="874"/>
      <c r="I234" s="874"/>
      <c r="J234" s="487" t="s">
        <v>348</v>
      </c>
      <c r="K234" s="487"/>
      <c r="L234" s="859" t="s">
        <v>322</v>
      </c>
      <c r="M234" s="842"/>
      <c r="N234" s="167">
        <v>12478470154</v>
      </c>
      <c r="O234" s="59">
        <f>137.71/111.82</f>
        <v>1.2315328206045431</v>
      </c>
      <c r="P234" s="50" t="s">
        <v>260</v>
      </c>
      <c r="Q234" s="778">
        <f>+G234/O234</f>
        <v>12478470154.336794</v>
      </c>
      <c r="R234" s="778"/>
      <c r="S234" s="291" t="s">
        <v>244</v>
      </c>
      <c r="T234" s="291"/>
      <c r="U234" s="291"/>
    </row>
    <row r="235" spans="1:21" ht="15" hidden="1" customHeight="1" x14ac:dyDescent="0.2">
      <c r="B235" s="153"/>
      <c r="C235" s="153"/>
      <c r="D235" s="157"/>
      <c r="E235" s="157"/>
      <c r="F235" s="79"/>
      <c r="G235" s="158"/>
      <c r="H235" s="158"/>
      <c r="I235" s="158"/>
      <c r="J235" s="155"/>
      <c r="K235" s="155"/>
      <c r="L235" s="161"/>
      <c r="M235" s="157"/>
      <c r="N235" s="167"/>
      <c r="O235" s="59"/>
      <c r="P235" s="50"/>
      <c r="Q235" s="162"/>
      <c r="R235" s="162"/>
      <c r="S235" s="153"/>
      <c r="T235" s="153"/>
      <c r="U235" s="153"/>
    </row>
    <row r="236" spans="1:21" ht="21.75" hidden="1" customHeight="1" x14ac:dyDescent="0.2">
      <c r="B236" s="153"/>
      <c r="C236" s="153"/>
      <c r="D236" s="157"/>
      <c r="E236" s="157"/>
      <c r="F236" s="79"/>
      <c r="G236" s="158"/>
      <c r="H236" s="158"/>
      <c r="I236" s="158"/>
      <c r="J236" s="155"/>
      <c r="K236" s="155"/>
      <c r="L236" s="161"/>
      <c r="M236" s="157"/>
      <c r="N236" s="167"/>
      <c r="O236" s="59"/>
      <c r="P236" s="50"/>
      <c r="Q236" s="162"/>
      <c r="R236" s="162"/>
      <c r="S236" s="153"/>
      <c r="T236" s="153"/>
      <c r="U236" s="153"/>
    </row>
    <row r="237" spans="1:21" ht="12.75" hidden="1" customHeight="1" x14ac:dyDescent="0.2"/>
    <row r="240" spans="1:21" x14ac:dyDescent="0.2">
      <c r="N240" s="90" t="s">
        <v>349</v>
      </c>
    </row>
    <row r="241" spans="1:24" ht="15" customHeight="1" x14ac:dyDescent="0.2">
      <c r="B241" s="150"/>
      <c r="C241" s="151"/>
      <c r="D241" s="82"/>
      <c r="E241" s="82"/>
      <c r="F241" s="82"/>
      <c r="G241" s="110"/>
      <c r="H241" s="110"/>
      <c r="I241" s="110"/>
      <c r="J241" s="42"/>
      <c r="K241" s="42"/>
      <c r="L241" s="43"/>
      <c r="M241" s="43"/>
      <c r="N241" s="44"/>
      <c r="O241" s="44"/>
      <c r="P241" s="44"/>
      <c r="Q241" s="110"/>
      <c r="R241" s="110"/>
      <c r="S241" s="46"/>
      <c r="T241" s="46"/>
      <c r="U241" s="47"/>
    </row>
    <row r="242" spans="1:24" ht="15" x14ac:dyDescent="0.2">
      <c r="A242" s="1" t="s">
        <v>702</v>
      </c>
      <c r="B242" s="423" t="s">
        <v>350</v>
      </c>
      <c r="C242" s="424"/>
      <c r="D242" s="424"/>
      <c r="E242" s="424"/>
      <c r="F242" s="424"/>
      <c r="G242" s="424"/>
      <c r="H242" s="424"/>
      <c r="I242" s="424"/>
      <c r="J242" s="424"/>
      <c r="K242" s="424"/>
      <c r="L242" s="424"/>
      <c r="M242" s="424"/>
      <c r="N242" s="424"/>
      <c r="O242" s="424"/>
      <c r="P242" s="424"/>
      <c r="Q242" s="424"/>
      <c r="R242" s="424"/>
      <c r="S242" s="424"/>
      <c r="T242" s="424"/>
      <c r="U242" s="425"/>
    </row>
    <row r="243" spans="1:24" ht="30" customHeight="1" x14ac:dyDescent="0.2">
      <c r="B243" s="762" t="s">
        <v>138</v>
      </c>
      <c r="C243" s="762"/>
      <c r="D243" s="763" t="s">
        <v>139</v>
      </c>
      <c r="E243" s="763"/>
      <c r="F243" s="763" t="s">
        <v>140</v>
      </c>
      <c r="G243" s="766" t="s">
        <v>141</v>
      </c>
      <c r="H243" s="766"/>
      <c r="I243" s="766"/>
      <c r="J243" s="766"/>
      <c r="K243" s="766"/>
      <c r="L243" s="766"/>
      <c r="M243" s="766"/>
      <c r="N243" s="766" t="s">
        <v>142</v>
      </c>
      <c r="O243" s="766"/>
      <c r="P243" s="766"/>
      <c r="Q243" s="766"/>
      <c r="R243" s="766"/>
      <c r="S243" s="766" t="s">
        <v>99</v>
      </c>
      <c r="T243" s="766"/>
      <c r="U243" s="766"/>
    </row>
    <row r="244" spans="1:24" ht="14.25" customHeight="1" x14ac:dyDescent="0.2">
      <c r="B244" s="762"/>
      <c r="C244" s="762"/>
      <c r="D244" s="763"/>
      <c r="E244" s="763"/>
      <c r="F244" s="763"/>
      <c r="G244" s="782" t="s">
        <v>143</v>
      </c>
      <c r="H244" s="763"/>
      <c r="I244" s="763"/>
      <c r="J244" s="782" t="s">
        <v>144</v>
      </c>
      <c r="K244" s="782"/>
      <c r="L244" s="782" t="s">
        <v>145</v>
      </c>
      <c r="M244" s="782"/>
      <c r="N244" s="160" t="s">
        <v>146</v>
      </c>
      <c r="O244" s="28" t="s">
        <v>147</v>
      </c>
      <c r="P244" s="160" t="s">
        <v>148</v>
      </c>
      <c r="Q244" s="782" t="s">
        <v>149</v>
      </c>
      <c r="R244" s="782"/>
      <c r="S244" s="766"/>
      <c r="T244" s="766"/>
      <c r="U244" s="766"/>
    </row>
    <row r="245" spans="1:24" ht="14.25" customHeight="1" x14ac:dyDescent="0.2">
      <c r="B245" s="268" t="s">
        <v>150</v>
      </c>
      <c r="C245" s="270"/>
      <c r="D245" s="487" t="s">
        <v>239</v>
      </c>
      <c r="E245" s="487"/>
      <c r="F245" s="79" t="s">
        <v>152</v>
      </c>
      <c r="G245" s="875">
        <v>3039215719</v>
      </c>
      <c r="H245" s="875"/>
      <c r="I245" s="875"/>
      <c r="J245" s="877" t="s">
        <v>351</v>
      </c>
      <c r="K245" s="878"/>
      <c r="L245" s="882" t="s">
        <v>352</v>
      </c>
      <c r="M245" s="883"/>
      <c r="N245" s="119">
        <v>2456948393</v>
      </c>
      <c r="O245" s="59">
        <f>138.32/111.82</f>
        <v>1.2369880164550171</v>
      </c>
      <c r="P245" s="120" t="s">
        <v>501</v>
      </c>
      <c r="Q245" s="880">
        <f t="shared" ref="Q245:Q257" si="18">+G245/O245</f>
        <v>2456948392.8468766</v>
      </c>
      <c r="R245" s="881"/>
      <c r="S245" s="291" t="s">
        <v>353</v>
      </c>
      <c r="T245" s="291"/>
      <c r="U245" s="291"/>
    </row>
    <row r="246" spans="1:24" ht="14.25" customHeight="1" x14ac:dyDescent="0.2">
      <c r="B246" s="268" t="s">
        <v>154</v>
      </c>
      <c r="C246" s="270"/>
      <c r="D246" s="487" t="s">
        <v>239</v>
      </c>
      <c r="E246" s="487"/>
      <c r="F246" s="79" t="s">
        <v>152</v>
      </c>
      <c r="G246" s="875">
        <f>11645347+3039215719</f>
        <v>3050861066</v>
      </c>
      <c r="H246" s="875"/>
      <c r="I246" s="876"/>
      <c r="J246" s="877" t="s">
        <v>354</v>
      </c>
      <c r="K246" s="878"/>
      <c r="L246" s="879" t="s">
        <v>355</v>
      </c>
      <c r="M246" s="879"/>
      <c r="N246" s="119">
        <v>2456948393</v>
      </c>
      <c r="O246" s="59">
        <f>138.85/111.82</f>
        <v>1.2417277767841173</v>
      </c>
      <c r="P246" s="121" t="s">
        <v>337</v>
      </c>
      <c r="Q246" s="880">
        <f t="shared" si="18"/>
        <v>2456948393.230969</v>
      </c>
      <c r="R246" s="881"/>
      <c r="S246" s="291" t="s">
        <v>353</v>
      </c>
      <c r="T246" s="291"/>
      <c r="U246" s="291"/>
    </row>
    <row r="247" spans="1:24" ht="14.25" customHeight="1" x14ac:dyDescent="0.2">
      <c r="B247" s="268" t="s">
        <v>156</v>
      </c>
      <c r="C247" s="270"/>
      <c r="D247" s="487" t="s">
        <v>239</v>
      </c>
      <c r="E247" s="487"/>
      <c r="F247" s="79" t="s">
        <v>152</v>
      </c>
      <c r="G247" s="875">
        <v>3069977012</v>
      </c>
      <c r="H247" s="875"/>
      <c r="I247" s="876"/>
      <c r="J247" s="877" t="s">
        <v>356</v>
      </c>
      <c r="K247" s="878"/>
      <c r="L247" s="879">
        <v>43150</v>
      </c>
      <c r="M247" s="879"/>
      <c r="N247" s="119">
        <v>2456948393</v>
      </c>
      <c r="O247" s="59">
        <f>139.72/111.82</f>
        <v>1.2495081380790556</v>
      </c>
      <c r="P247" s="114" t="s">
        <v>357</v>
      </c>
      <c r="Q247" s="880">
        <f t="shared" si="18"/>
        <v>2456948393.0850272</v>
      </c>
      <c r="R247" s="881"/>
      <c r="S247" s="291" t="s">
        <v>353</v>
      </c>
      <c r="T247" s="291"/>
      <c r="U247" s="291"/>
    </row>
    <row r="248" spans="1:24" ht="36" customHeight="1" x14ac:dyDescent="0.2">
      <c r="B248" s="268" t="s">
        <v>158</v>
      </c>
      <c r="C248" s="270"/>
      <c r="D248" s="487" t="s">
        <v>239</v>
      </c>
      <c r="E248" s="487"/>
      <c r="F248" s="79" t="s">
        <v>152</v>
      </c>
      <c r="G248" s="875">
        <v>3069977012</v>
      </c>
      <c r="H248" s="875"/>
      <c r="I248" s="876"/>
      <c r="J248" s="877" t="s">
        <v>358</v>
      </c>
      <c r="K248" s="878"/>
      <c r="L248" s="879">
        <v>43157</v>
      </c>
      <c r="M248" s="879"/>
      <c r="N248" s="119">
        <v>2456948393</v>
      </c>
      <c r="O248" s="59">
        <f>139.72/111.82</f>
        <v>1.2495081380790556</v>
      </c>
      <c r="P248" s="114" t="s">
        <v>359</v>
      </c>
      <c r="Q248" s="880">
        <f t="shared" si="18"/>
        <v>2456948393.0850272</v>
      </c>
      <c r="R248" s="881"/>
      <c r="S248" s="291" t="s">
        <v>319</v>
      </c>
      <c r="T248" s="291"/>
      <c r="U248" s="291"/>
      <c r="X248" s="77"/>
    </row>
    <row r="249" spans="1:24" ht="14.25" customHeight="1" x14ac:dyDescent="0.2">
      <c r="B249" s="884" t="s">
        <v>160</v>
      </c>
      <c r="C249" s="885"/>
      <c r="D249" s="886" t="s">
        <v>239</v>
      </c>
      <c r="E249" s="886"/>
      <c r="F249" s="91" t="s">
        <v>152</v>
      </c>
      <c r="G249" s="887">
        <v>3091729640</v>
      </c>
      <c r="H249" s="887"/>
      <c r="I249" s="880"/>
      <c r="J249" s="888" t="s">
        <v>360</v>
      </c>
      <c r="K249" s="889"/>
      <c r="L249" s="890">
        <v>43182</v>
      </c>
      <c r="M249" s="890"/>
      <c r="N249" s="119">
        <v>2456948393</v>
      </c>
      <c r="O249" s="112">
        <f>140.71/111.82</f>
        <v>1.2583616526560546</v>
      </c>
      <c r="P249" s="114" t="s">
        <v>346</v>
      </c>
      <c r="Q249" s="880">
        <f t="shared" si="18"/>
        <v>2456948392.7567334</v>
      </c>
      <c r="R249" s="881"/>
      <c r="S249" s="891" t="s">
        <v>319</v>
      </c>
      <c r="T249" s="891"/>
      <c r="U249" s="891"/>
      <c r="X249" s="78"/>
    </row>
    <row r="250" spans="1:24" ht="14.25" customHeight="1" x14ac:dyDescent="0.2">
      <c r="B250" s="268" t="s">
        <v>162</v>
      </c>
      <c r="C250" s="270"/>
      <c r="D250" s="487" t="s">
        <v>239</v>
      </c>
      <c r="E250" s="487"/>
      <c r="F250" s="79" t="s">
        <v>152</v>
      </c>
      <c r="G250" s="875">
        <f>3099200240+14282029</f>
        <v>3113482269</v>
      </c>
      <c r="H250" s="875"/>
      <c r="I250" s="876"/>
      <c r="J250" s="877" t="s">
        <v>361</v>
      </c>
      <c r="K250" s="878"/>
      <c r="L250" s="879">
        <v>43237</v>
      </c>
      <c r="M250" s="879"/>
      <c r="N250" s="119">
        <v>2456948393</v>
      </c>
      <c r="O250" s="112">
        <f>141.7/111.82</f>
        <v>1.2672151672330532</v>
      </c>
      <c r="P250" s="114" t="s">
        <v>428</v>
      </c>
      <c r="Q250" s="880">
        <f t="shared" si="18"/>
        <v>2456948393.2221594</v>
      </c>
      <c r="R250" s="881"/>
      <c r="S250" s="291" t="s">
        <v>319</v>
      </c>
      <c r="T250" s="291"/>
      <c r="U250" s="291"/>
    </row>
    <row r="251" spans="1:24" ht="45" customHeight="1" x14ac:dyDescent="0.2">
      <c r="B251" s="268" t="s">
        <v>164</v>
      </c>
      <c r="C251" s="270"/>
      <c r="D251" s="487" t="s">
        <v>239</v>
      </c>
      <c r="E251" s="487"/>
      <c r="F251" s="79" t="s">
        <v>152</v>
      </c>
      <c r="G251" s="875">
        <v>3113482269</v>
      </c>
      <c r="H251" s="875"/>
      <c r="I251" s="876"/>
      <c r="J251" s="877" t="s">
        <v>362</v>
      </c>
      <c r="K251" s="878"/>
      <c r="L251" s="879">
        <v>43249</v>
      </c>
      <c r="M251" s="879"/>
      <c r="N251" s="119">
        <v>2456948393</v>
      </c>
      <c r="O251" s="112">
        <f>141.7/111.82</f>
        <v>1.2672151672330532</v>
      </c>
      <c r="P251" s="114" t="s">
        <v>429</v>
      </c>
      <c r="Q251" s="880">
        <f t="shared" si="18"/>
        <v>2456948393.2221594</v>
      </c>
      <c r="R251" s="881"/>
      <c r="S251" s="291" t="s">
        <v>319</v>
      </c>
      <c r="T251" s="291"/>
      <c r="U251" s="291"/>
    </row>
    <row r="252" spans="1:24" ht="14.25" customHeight="1" x14ac:dyDescent="0.2">
      <c r="B252" s="268" t="s">
        <v>166</v>
      </c>
      <c r="C252" s="270"/>
      <c r="D252" s="487" t="s">
        <v>239</v>
      </c>
      <c r="E252" s="487"/>
      <c r="F252" s="79" t="s">
        <v>152</v>
      </c>
      <c r="G252" s="875">
        <v>3126226233</v>
      </c>
      <c r="H252" s="875"/>
      <c r="I252" s="876"/>
      <c r="J252" s="877" t="s">
        <v>363</v>
      </c>
      <c r="K252" s="878"/>
      <c r="L252" s="879">
        <v>43305</v>
      </c>
      <c r="M252" s="879"/>
      <c r="N252" s="119">
        <v>2456948393</v>
      </c>
      <c r="O252" s="112">
        <f>142.28/111.82</f>
        <v>1.272402074763012</v>
      </c>
      <c r="P252" s="114" t="s">
        <v>448</v>
      </c>
      <c r="Q252" s="880">
        <f t="shared" si="18"/>
        <v>2456948393.1266518</v>
      </c>
      <c r="R252" s="881"/>
      <c r="S252" s="291" t="s">
        <v>353</v>
      </c>
      <c r="T252" s="291"/>
      <c r="U252" s="291"/>
    </row>
    <row r="253" spans="1:24" ht="48" customHeight="1" x14ac:dyDescent="0.2">
      <c r="B253" s="268" t="s">
        <v>248</v>
      </c>
      <c r="C253" s="270"/>
      <c r="D253" s="487" t="s">
        <v>239</v>
      </c>
      <c r="E253" s="487"/>
      <c r="F253" s="79" t="s">
        <v>152</v>
      </c>
      <c r="G253" s="875">
        <v>3126226233</v>
      </c>
      <c r="H253" s="875"/>
      <c r="I253" s="876"/>
      <c r="J253" s="877" t="s">
        <v>364</v>
      </c>
      <c r="K253" s="878"/>
      <c r="L253" s="879">
        <v>43313</v>
      </c>
      <c r="M253" s="879"/>
      <c r="N253" s="119">
        <v>2456948393</v>
      </c>
      <c r="O253" s="112">
        <f>142.28/111.82</f>
        <v>1.272402074763012</v>
      </c>
      <c r="P253" s="114" t="s">
        <v>448</v>
      </c>
      <c r="Q253" s="880">
        <f t="shared" si="18"/>
        <v>2456948393.1266518</v>
      </c>
      <c r="R253" s="881"/>
      <c r="S253" s="291" t="s">
        <v>319</v>
      </c>
      <c r="T253" s="291"/>
      <c r="U253" s="291"/>
    </row>
    <row r="254" spans="1:24" ht="14.25" customHeight="1" x14ac:dyDescent="0.2">
      <c r="B254" s="884" t="s">
        <v>250</v>
      </c>
      <c r="C254" s="885"/>
      <c r="D254" s="886" t="s">
        <v>239</v>
      </c>
      <c r="E254" s="886"/>
      <c r="F254" s="91" t="s">
        <v>152</v>
      </c>
      <c r="G254" s="887">
        <v>3122051486</v>
      </c>
      <c r="H254" s="887"/>
      <c r="I254" s="880"/>
      <c r="J254" s="888" t="s">
        <v>365</v>
      </c>
      <c r="K254" s="889"/>
      <c r="L254" s="890">
        <v>43353</v>
      </c>
      <c r="M254" s="890"/>
      <c r="N254" s="119">
        <v>2456948393</v>
      </c>
      <c r="O254" s="112">
        <f>142.27/111.82</f>
        <v>1.2723126453228404</v>
      </c>
      <c r="P254" s="114" t="s">
        <v>459</v>
      </c>
      <c r="Q254" s="880">
        <f t="shared" si="18"/>
        <v>2453839861.9843955</v>
      </c>
      <c r="R254" s="881"/>
      <c r="S254" s="291" t="s">
        <v>460</v>
      </c>
      <c r="T254" s="291"/>
      <c r="U254" s="291"/>
    </row>
    <row r="255" spans="1:24" ht="14.25" customHeight="1" x14ac:dyDescent="0.2">
      <c r="B255" s="268" t="s">
        <v>252</v>
      </c>
      <c r="C255" s="270"/>
      <c r="D255" s="487" t="s">
        <v>239</v>
      </c>
      <c r="E255" s="487"/>
      <c r="F255" s="79" t="s">
        <v>152</v>
      </c>
      <c r="G255" s="875">
        <v>3131060150</v>
      </c>
      <c r="H255" s="875"/>
      <c r="I255" s="876"/>
      <c r="J255" s="877" t="s">
        <v>366</v>
      </c>
      <c r="K255" s="878"/>
      <c r="L255" s="879">
        <v>43384</v>
      </c>
      <c r="M255" s="879"/>
      <c r="N255" s="119">
        <v>2456948393</v>
      </c>
      <c r="O255" s="112">
        <f>142.5/111.82</f>
        <v>1.2743695224467895</v>
      </c>
      <c r="P255" s="114" t="s">
        <v>472</v>
      </c>
      <c r="Q255" s="880">
        <f t="shared" si="18"/>
        <v>2456948392.7929826</v>
      </c>
      <c r="R255" s="881"/>
      <c r="S255" s="291" t="s">
        <v>319</v>
      </c>
      <c r="T255" s="291"/>
      <c r="U255" s="291"/>
    </row>
    <row r="256" spans="1:24" ht="14.25" customHeight="1" x14ac:dyDescent="0.2">
      <c r="B256" s="268" t="s">
        <v>254</v>
      </c>
      <c r="C256" s="270"/>
      <c r="D256" s="487" t="s">
        <v>239</v>
      </c>
      <c r="E256" s="487"/>
      <c r="F256" s="79" t="s">
        <v>152</v>
      </c>
      <c r="G256" s="875">
        <v>3131060150</v>
      </c>
      <c r="H256" s="875"/>
      <c r="I256" s="876"/>
      <c r="J256" s="877" t="s">
        <v>367</v>
      </c>
      <c r="K256" s="878"/>
      <c r="L256" s="879">
        <v>43384</v>
      </c>
      <c r="M256" s="879"/>
      <c r="N256" s="119">
        <v>2456948393</v>
      </c>
      <c r="O256" s="112">
        <f>142.5/111.82</f>
        <v>1.2743695224467895</v>
      </c>
      <c r="P256" s="114" t="s">
        <v>472</v>
      </c>
      <c r="Q256" s="880">
        <f t="shared" si="18"/>
        <v>2456948392.7929826</v>
      </c>
      <c r="R256" s="881"/>
      <c r="S256" s="291" t="s">
        <v>319</v>
      </c>
      <c r="T256" s="291"/>
      <c r="U256" s="291"/>
    </row>
    <row r="257" spans="1:21" ht="14.25" customHeight="1" x14ac:dyDescent="0.2">
      <c r="B257" s="150"/>
      <c r="C257" s="152"/>
      <c r="D257" s="487" t="s">
        <v>239</v>
      </c>
      <c r="E257" s="487"/>
      <c r="F257" s="79" t="s">
        <v>152</v>
      </c>
      <c r="G257" s="875">
        <v>4008101</v>
      </c>
      <c r="H257" s="875"/>
      <c r="I257" s="876"/>
      <c r="J257" s="877" t="s">
        <v>481</v>
      </c>
      <c r="K257" s="878"/>
      <c r="L257" s="882">
        <v>43431</v>
      </c>
      <c r="M257" s="883"/>
      <c r="N257" s="119"/>
      <c r="O257" s="112">
        <f>142.5/111.82</f>
        <v>1.2743695224467895</v>
      </c>
      <c r="P257" s="114" t="s">
        <v>482</v>
      </c>
      <c r="Q257" s="880">
        <f t="shared" si="18"/>
        <v>3145163.8864561403</v>
      </c>
      <c r="R257" s="881"/>
      <c r="S257" s="291" t="s">
        <v>483</v>
      </c>
      <c r="T257" s="291"/>
      <c r="U257" s="291"/>
    </row>
    <row r="258" spans="1:21" ht="14.25" customHeight="1" x14ac:dyDescent="0.2">
      <c r="B258" s="268" t="s">
        <v>256</v>
      </c>
      <c r="C258" s="270"/>
      <c r="D258" s="487" t="s">
        <v>239</v>
      </c>
      <c r="E258" s="487"/>
      <c r="F258" s="79" t="s">
        <v>152</v>
      </c>
      <c r="G258" s="875">
        <v>3134795450</v>
      </c>
      <c r="H258" s="875"/>
      <c r="I258" s="876"/>
      <c r="J258" s="877" t="s">
        <v>368</v>
      </c>
      <c r="K258" s="878"/>
      <c r="L258" s="879">
        <v>43432</v>
      </c>
      <c r="M258" s="879"/>
      <c r="N258" s="119">
        <v>2456948393</v>
      </c>
      <c r="O258" s="112">
        <f>142.67/111.82</f>
        <v>1.2758898229297084</v>
      </c>
      <c r="P258" s="114" t="s">
        <v>482</v>
      </c>
      <c r="Q258" s="880">
        <f>+G258/O258</f>
        <v>2456948392.9277353</v>
      </c>
      <c r="R258" s="881"/>
      <c r="S258" s="291" t="s">
        <v>319</v>
      </c>
      <c r="T258" s="291"/>
      <c r="U258" s="291"/>
    </row>
    <row r="259" spans="1:21" ht="14.25" customHeight="1" x14ac:dyDescent="0.2">
      <c r="B259" s="268" t="s">
        <v>258</v>
      </c>
      <c r="C259" s="270"/>
      <c r="D259" s="487" t="s">
        <v>239</v>
      </c>
      <c r="E259" s="487"/>
      <c r="F259" s="79" t="s">
        <v>152</v>
      </c>
      <c r="G259" s="875">
        <v>3138530750</v>
      </c>
      <c r="H259" s="875"/>
      <c r="I259" s="876"/>
      <c r="J259" s="877" t="s">
        <v>369</v>
      </c>
      <c r="K259" s="878"/>
      <c r="L259" s="879">
        <v>43444</v>
      </c>
      <c r="M259" s="879"/>
      <c r="N259" s="119">
        <v>2456948393</v>
      </c>
      <c r="O259" s="112">
        <f>142.84/111.82</f>
        <v>1.2774101234126276</v>
      </c>
      <c r="P259" s="114" t="s">
        <v>486</v>
      </c>
      <c r="Q259" s="880">
        <f t="shared" ref="Q259" si="19">+G259/O259</f>
        <v>2456948393.0621672</v>
      </c>
      <c r="R259" s="881"/>
      <c r="S259" s="291" t="s">
        <v>319</v>
      </c>
      <c r="T259" s="291"/>
      <c r="U259" s="291"/>
    </row>
    <row r="260" spans="1:21" ht="14.25" customHeight="1" x14ac:dyDescent="0.2">
      <c r="B260" s="268" t="s">
        <v>261</v>
      </c>
      <c r="C260" s="270"/>
      <c r="D260" s="487" t="s">
        <v>239</v>
      </c>
      <c r="E260" s="487"/>
      <c r="F260" s="79" t="s">
        <v>152</v>
      </c>
      <c r="G260" s="875">
        <v>3138530750</v>
      </c>
      <c r="H260" s="875"/>
      <c r="I260" s="876"/>
      <c r="J260" s="877" t="s">
        <v>370</v>
      </c>
      <c r="K260" s="878"/>
      <c r="L260" s="879">
        <v>43444</v>
      </c>
      <c r="M260" s="879"/>
      <c r="N260" s="119">
        <v>2456948393</v>
      </c>
      <c r="O260" s="112">
        <f>142.84/111.82</f>
        <v>1.2774101234126276</v>
      </c>
      <c r="P260" s="114" t="s">
        <v>486</v>
      </c>
      <c r="Q260" s="880">
        <f>+G260/O260</f>
        <v>2456948393.0621672</v>
      </c>
      <c r="R260" s="881"/>
      <c r="S260" s="291" t="s">
        <v>319</v>
      </c>
      <c r="T260" s="291"/>
      <c r="U260" s="291"/>
    </row>
    <row r="261" spans="1:21" ht="14.25" customHeight="1" x14ac:dyDescent="0.2">
      <c r="B261" s="268" t="s">
        <v>264</v>
      </c>
      <c r="C261" s="270"/>
      <c r="D261" s="487" t="s">
        <v>239</v>
      </c>
      <c r="E261" s="487"/>
      <c r="F261" s="79" t="s">
        <v>152</v>
      </c>
      <c r="G261" s="875">
        <v>3166875084</v>
      </c>
      <c r="H261" s="875"/>
      <c r="I261" s="876"/>
      <c r="J261" s="877" t="s">
        <v>371</v>
      </c>
      <c r="K261" s="878"/>
      <c r="L261" s="879">
        <v>43507</v>
      </c>
      <c r="M261" s="879"/>
      <c r="N261" s="119">
        <v>2456948393</v>
      </c>
      <c r="O261" s="112">
        <f>100.6/78.05</f>
        <v>1.2889173606662396</v>
      </c>
      <c r="P261" s="114" t="s">
        <v>506</v>
      </c>
      <c r="Q261" s="880">
        <f>+G261/O261</f>
        <v>2457003979.1868787</v>
      </c>
      <c r="R261" s="881"/>
      <c r="S261" s="291" t="s">
        <v>319</v>
      </c>
      <c r="T261" s="291"/>
      <c r="U261" s="291"/>
    </row>
    <row r="262" spans="1:21" ht="30" customHeight="1" x14ac:dyDescent="0.2">
      <c r="B262" s="268" t="s">
        <v>268</v>
      </c>
      <c r="C262" s="270"/>
      <c r="D262" s="487" t="s">
        <v>239</v>
      </c>
      <c r="E262" s="487"/>
      <c r="F262" s="79" t="s">
        <v>152</v>
      </c>
      <c r="G262" s="875">
        <v>7000000000</v>
      </c>
      <c r="H262" s="875"/>
      <c r="I262" s="876"/>
      <c r="J262" s="877" t="s">
        <v>372</v>
      </c>
      <c r="K262" s="878"/>
      <c r="L262" s="879">
        <v>43550</v>
      </c>
      <c r="M262" s="879"/>
      <c r="N262" s="119">
        <v>2456948393</v>
      </c>
      <c r="O262" s="112">
        <f>101.18/78.05</f>
        <v>1.2963484945547727</v>
      </c>
      <c r="P262" s="114" t="s">
        <v>517</v>
      </c>
      <c r="Q262" s="880">
        <f>+G262/O262</f>
        <v>5399782565.7244511</v>
      </c>
      <c r="R262" s="881"/>
      <c r="S262" s="291" t="s">
        <v>518</v>
      </c>
      <c r="T262" s="291"/>
      <c r="U262" s="291"/>
    </row>
    <row r="263" spans="1:21" ht="18.75" customHeight="1" x14ac:dyDescent="0.2">
      <c r="B263" s="268" t="s">
        <v>272</v>
      </c>
      <c r="C263" s="270"/>
      <c r="D263" s="487" t="s">
        <v>239</v>
      </c>
      <c r="E263" s="487"/>
      <c r="F263" s="79" t="s">
        <v>152</v>
      </c>
      <c r="G263" s="892"/>
      <c r="H263" s="893"/>
      <c r="I263" s="893"/>
      <c r="J263" s="877" t="s">
        <v>373</v>
      </c>
      <c r="K263" s="878"/>
      <c r="L263" s="879"/>
      <c r="M263" s="879"/>
      <c r="N263" s="119">
        <v>2456948393</v>
      </c>
      <c r="O263" s="112">
        <f t="shared" ref="O263:O264" si="20">101.18/78.05</f>
        <v>1.2963484945547727</v>
      </c>
      <c r="P263" s="114"/>
      <c r="Q263" s="880"/>
      <c r="R263" s="881"/>
      <c r="S263" s="896" t="s">
        <v>580</v>
      </c>
      <c r="T263" s="896"/>
      <c r="U263" s="896"/>
    </row>
    <row r="264" spans="1:21" ht="15" customHeight="1" x14ac:dyDescent="0.2">
      <c r="B264" s="268" t="s">
        <v>374</v>
      </c>
      <c r="C264" s="270"/>
      <c r="D264" s="487" t="s">
        <v>239</v>
      </c>
      <c r="E264" s="487"/>
      <c r="F264" s="79" t="s">
        <v>152</v>
      </c>
      <c r="G264" s="892"/>
      <c r="H264" s="893"/>
      <c r="I264" s="893"/>
      <c r="J264" s="877" t="s">
        <v>375</v>
      </c>
      <c r="K264" s="878"/>
      <c r="L264" s="879"/>
      <c r="M264" s="879"/>
      <c r="N264" s="122">
        <v>1455974867</v>
      </c>
      <c r="O264" s="112">
        <f t="shared" si="20"/>
        <v>1.2963484945547727</v>
      </c>
      <c r="P264" s="114"/>
      <c r="Q264" s="880"/>
      <c r="R264" s="881"/>
      <c r="S264" s="896" t="s">
        <v>580</v>
      </c>
      <c r="T264" s="896"/>
      <c r="U264" s="896"/>
    </row>
    <row r="265" spans="1:21" ht="15" customHeight="1" x14ac:dyDescent="0.2">
      <c r="B265" s="268" t="s">
        <v>376</v>
      </c>
      <c r="C265" s="270"/>
      <c r="D265" s="487" t="s">
        <v>239</v>
      </c>
      <c r="E265" s="487"/>
      <c r="F265" s="79" t="s">
        <v>152</v>
      </c>
      <c r="G265" s="892">
        <v>6309098263</v>
      </c>
      <c r="H265" s="893"/>
      <c r="I265" s="893"/>
      <c r="J265" s="877" t="s">
        <v>377</v>
      </c>
      <c r="K265" s="878"/>
      <c r="L265" s="879">
        <v>43612</v>
      </c>
      <c r="M265" s="879"/>
      <c r="N265" s="122">
        <v>1455974867</v>
      </c>
      <c r="O265" s="112">
        <f>102.12/78.05</f>
        <v>1.3083920563741192</v>
      </c>
      <c r="P265" s="114" t="s">
        <v>579</v>
      </c>
      <c r="Q265" s="880">
        <f>+G265/O265</f>
        <v>4822024279.5451431</v>
      </c>
      <c r="R265" s="881"/>
      <c r="S265" s="291" t="s">
        <v>609</v>
      </c>
      <c r="T265" s="291"/>
      <c r="U265" s="291"/>
    </row>
    <row r="266" spans="1:21" ht="15" customHeight="1" x14ac:dyDescent="0.2">
      <c r="B266" s="268" t="s">
        <v>378</v>
      </c>
      <c r="C266" s="270"/>
      <c r="D266" s="487" t="s">
        <v>239</v>
      </c>
      <c r="E266" s="487"/>
      <c r="F266" s="79" t="s">
        <v>152</v>
      </c>
      <c r="G266" s="892"/>
      <c r="H266" s="893"/>
      <c r="I266" s="893"/>
      <c r="J266" s="877" t="s">
        <v>379</v>
      </c>
      <c r="K266" s="878"/>
      <c r="L266" s="879"/>
      <c r="M266" s="879"/>
      <c r="N266" s="122">
        <v>1455974867</v>
      </c>
      <c r="O266" s="112"/>
      <c r="P266" s="114"/>
      <c r="Q266" s="880"/>
      <c r="R266" s="881"/>
      <c r="S266" s="291" t="s">
        <v>319</v>
      </c>
      <c r="T266" s="291"/>
      <c r="U266" s="291"/>
    </row>
    <row r="267" spans="1:21" ht="15" customHeight="1" x14ac:dyDescent="0.2">
      <c r="B267" s="268" t="s">
        <v>380</v>
      </c>
      <c r="C267" s="270"/>
      <c r="D267" s="487" t="s">
        <v>239</v>
      </c>
      <c r="E267" s="487"/>
      <c r="F267" s="79" t="s">
        <v>152</v>
      </c>
      <c r="G267" s="892"/>
      <c r="H267" s="893"/>
      <c r="I267" s="893"/>
      <c r="J267" s="877" t="s">
        <v>381</v>
      </c>
      <c r="K267" s="878"/>
      <c r="L267" s="879"/>
      <c r="M267" s="879"/>
      <c r="N267" s="122">
        <v>1455974867</v>
      </c>
      <c r="O267" s="112"/>
      <c r="P267" s="114"/>
      <c r="Q267" s="880"/>
      <c r="R267" s="881"/>
      <c r="S267" s="291" t="s">
        <v>319</v>
      </c>
      <c r="T267" s="291"/>
      <c r="U267" s="291"/>
    </row>
    <row r="268" spans="1:21" ht="31.5" customHeight="1" x14ac:dyDescent="0.25">
      <c r="B268" s="891" t="s">
        <v>382</v>
      </c>
      <c r="C268" s="891"/>
      <c r="D268" s="886" t="s">
        <v>239</v>
      </c>
      <c r="E268" s="886"/>
      <c r="F268" s="91" t="s">
        <v>152</v>
      </c>
      <c r="G268" s="894">
        <v>2643821720</v>
      </c>
      <c r="H268" s="894"/>
      <c r="I268" s="894"/>
      <c r="J268" s="895" t="s">
        <v>383</v>
      </c>
      <c r="K268" s="895"/>
      <c r="L268" s="890">
        <v>43650</v>
      </c>
      <c r="M268" s="890"/>
      <c r="N268" s="123">
        <v>1455974867</v>
      </c>
      <c r="O268" s="112">
        <f>102.44/78.05</f>
        <v>1.3124919923126201</v>
      </c>
      <c r="P268" s="117" t="s">
        <v>610</v>
      </c>
      <c r="Q268" s="880">
        <f>+G268/O268</f>
        <v>2014352647.8524013</v>
      </c>
      <c r="R268" s="881"/>
      <c r="S268" s="891" t="s">
        <v>611</v>
      </c>
      <c r="T268" s="891"/>
      <c r="U268" s="891"/>
    </row>
    <row r="269" spans="1:21" ht="15" x14ac:dyDescent="0.25">
      <c r="B269" s="891" t="s">
        <v>581</v>
      </c>
      <c r="C269" s="891"/>
      <c r="D269" s="886" t="s">
        <v>239</v>
      </c>
      <c r="E269" s="886"/>
      <c r="F269" s="91" t="s">
        <v>152</v>
      </c>
      <c r="G269" s="894">
        <v>9754517</v>
      </c>
      <c r="H269" s="894"/>
      <c r="I269" s="894"/>
      <c r="J269" s="895" t="s">
        <v>383</v>
      </c>
      <c r="K269" s="895"/>
      <c r="L269" s="890">
        <v>43658</v>
      </c>
      <c r="M269" s="890"/>
      <c r="N269" s="123"/>
      <c r="O269" s="112">
        <f>102.71/78.05</f>
        <v>1.3159513132607303</v>
      </c>
      <c r="P269" s="117" t="s">
        <v>612</v>
      </c>
      <c r="Q269" s="880">
        <f>+G269/O269</f>
        <v>7412521.194138837</v>
      </c>
      <c r="R269" s="881"/>
      <c r="S269" s="891" t="s">
        <v>613</v>
      </c>
      <c r="T269" s="891"/>
      <c r="U269" s="891"/>
    </row>
    <row r="270" spans="1:21" ht="15" x14ac:dyDescent="0.25">
      <c r="B270" s="1" t="s">
        <v>614</v>
      </c>
      <c r="G270" s="907">
        <f>SUM(G245:H269)</f>
        <v>65730763874</v>
      </c>
      <c r="H270" s="908"/>
      <c r="J270" s="124"/>
      <c r="K270" s="124"/>
      <c r="N270" s="125">
        <f>SUM(N245:N269)</f>
        <v>51504945409</v>
      </c>
      <c r="Q270" s="907">
        <f>SUM(Q245:R269)</f>
        <v>51554838521.714149</v>
      </c>
      <c r="R270" s="908"/>
      <c r="S270" s="126">
        <f>+Q270-N270</f>
        <v>49893112.714149475</v>
      </c>
    </row>
    <row r="271" spans="1:21" ht="15" customHeight="1" x14ac:dyDescent="0.2"/>
    <row r="272" spans="1:21" ht="15" x14ac:dyDescent="0.2">
      <c r="A272" s="1" t="s">
        <v>707</v>
      </c>
      <c r="B272" s="441" t="s">
        <v>496</v>
      </c>
      <c r="C272" s="441"/>
      <c r="D272" s="441"/>
      <c r="E272" s="441"/>
      <c r="F272" s="441"/>
      <c r="G272" s="441"/>
      <c r="H272" s="441"/>
      <c r="I272" s="441"/>
      <c r="J272" s="441"/>
      <c r="K272" s="441"/>
      <c r="L272" s="441"/>
      <c r="M272" s="441"/>
      <c r="N272" s="441"/>
      <c r="O272" s="441"/>
      <c r="P272" s="441"/>
      <c r="Q272" s="441"/>
      <c r="R272" s="441"/>
      <c r="S272" s="441"/>
      <c r="T272" s="441"/>
      <c r="U272" s="441"/>
    </row>
    <row r="273" spans="2:21" ht="30" customHeight="1" x14ac:dyDescent="0.2">
      <c r="B273" s="762" t="s">
        <v>138</v>
      </c>
      <c r="C273" s="762"/>
      <c r="D273" s="763" t="s">
        <v>139</v>
      </c>
      <c r="E273" s="763"/>
      <c r="F273" s="763" t="s">
        <v>140</v>
      </c>
      <c r="G273" s="766" t="s">
        <v>141</v>
      </c>
      <c r="H273" s="766"/>
      <c r="I273" s="766"/>
      <c r="J273" s="766"/>
      <c r="K273" s="766"/>
      <c r="L273" s="766"/>
      <c r="M273" s="766"/>
      <c r="N273" s="766" t="s">
        <v>142</v>
      </c>
      <c r="O273" s="766"/>
      <c r="P273" s="766"/>
      <c r="Q273" s="766"/>
      <c r="R273" s="766"/>
      <c r="S273" s="766" t="s">
        <v>99</v>
      </c>
      <c r="T273" s="766"/>
      <c r="U273" s="766"/>
    </row>
    <row r="274" spans="2:21" ht="30" customHeight="1" x14ac:dyDescent="0.2">
      <c r="B274" s="762"/>
      <c r="C274" s="762"/>
      <c r="D274" s="763"/>
      <c r="E274" s="763"/>
      <c r="F274" s="763"/>
      <c r="G274" s="782" t="s">
        <v>143</v>
      </c>
      <c r="H274" s="763"/>
      <c r="I274" s="763"/>
      <c r="J274" s="782" t="s">
        <v>144</v>
      </c>
      <c r="K274" s="782"/>
      <c r="L274" s="782" t="s">
        <v>145</v>
      </c>
      <c r="M274" s="782"/>
      <c r="N274" s="160" t="s">
        <v>146</v>
      </c>
      <c r="O274" s="160" t="s">
        <v>147</v>
      </c>
      <c r="P274" s="160" t="s">
        <v>148</v>
      </c>
      <c r="Q274" s="782" t="s">
        <v>149</v>
      </c>
      <c r="R274" s="782"/>
      <c r="S274" s="766"/>
      <c r="T274" s="766"/>
      <c r="U274" s="766"/>
    </row>
    <row r="275" spans="2:21" ht="15" customHeight="1" x14ac:dyDescent="0.2">
      <c r="B275" s="902" t="s">
        <v>497</v>
      </c>
      <c r="C275" s="903"/>
      <c r="D275" s="842"/>
      <c r="E275" s="842"/>
      <c r="F275" s="79" t="s">
        <v>152</v>
      </c>
      <c r="G275" s="897">
        <v>13016958191</v>
      </c>
      <c r="H275" s="897"/>
      <c r="I275" s="897"/>
      <c r="J275" s="898">
        <v>43465</v>
      </c>
      <c r="K275" s="899"/>
      <c r="L275" s="900">
        <v>43462</v>
      </c>
      <c r="M275" s="901"/>
      <c r="N275" s="911">
        <v>10214287467</v>
      </c>
      <c r="O275" s="127">
        <f>142.84/111.82</f>
        <v>1.2774101234126276</v>
      </c>
      <c r="P275" s="128" t="s">
        <v>498</v>
      </c>
      <c r="Q275" s="793">
        <f>+G275/O275</f>
        <v>10190116668.42355</v>
      </c>
      <c r="R275" s="793"/>
      <c r="S275" s="291" t="s">
        <v>502</v>
      </c>
      <c r="T275" s="291"/>
      <c r="U275" s="291"/>
    </row>
    <row r="276" spans="2:21" ht="15" customHeight="1" x14ac:dyDescent="0.2">
      <c r="B276" s="904"/>
      <c r="C276" s="905"/>
      <c r="D276" s="842"/>
      <c r="E276" s="842"/>
      <c r="F276" s="79" t="s">
        <v>152</v>
      </c>
      <c r="G276" s="897">
        <v>30876023</v>
      </c>
      <c r="H276" s="897"/>
      <c r="I276" s="897"/>
      <c r="J276" s="898">
        <v>43465</v>
      </c>
      <c r="K276" s="899"/>
      <c r="L276" s="900">
        <v>43469</v>
      </c>
      <c r="M276" s="901"/>
      <c r="N276" s="912"/>
      <c r="O276" s="127">
        <f>142.84/111.82</f>
        <v>1.2774101234126276</v>
      </c>
      <c r="P276" s="128" t="s">
        <v>498</v>
      </c>
      <c r="Q276" s="793">
        <f>+G276/O276</f>
        <v>24170798.738868661</v>
      </c>
      <c r="R276" s="793"/>
      <c r="S276" s="291" t="s">
        <v>353</v>
      </c>
      <c r="T276" s="291"/>
      <c r="U276" s="291"/>
    </row>
    <row r="277" spans="2:21" ht="15" x14ac:dyDescent="0.2">
      <c r="B277" s="291" t="s">
        <v>708</v>
      </c>
      <c r="C277" s="291"/>
      <c r="D277" s="842"/>
      <c r="E277" s="842"/>
      <c r="F277" s="79" t="s">
        <v>152</v>
      </c>
      <c r="G277" s="874">
        <v>55856315730</v>
      </c>
      <c r="H277" s="874"/>
      <c r="I277" s="874"/>
      <c r="J277" s="898">
        <v>43830</v>
      </c>
      <c r="K277" s="899"/>
      <c r="L277" s="898">
        <v>43829</v>
      </c>
      <c r="M277" s="899"/>
      <c r="N277" s="167">
        <v>42105325891</v>
      </c>
      <c r="O277" s="173">
        <f>103.54/78.05</f>
        <v>1.3265855221012173</v>
      </c>
      <c r="P277" s="174" t="s">
        <v>709</v>
      </c>
      <c r="Q277" s="906">
        <f>+G277/O277</f>
        <v>42105325890.733047</v>
      </c>
      <c r="R277" s="906"/>
      <c r="S277" s="291" t="s">
        <v>710</v>
      </c>
      <c r="T277" s="291"/>
      <c r="U277" s="291"/>
    </row>
  </sheetData>
  <mergeCells count="1672">
    <mergeCell ref="G270:H270"/>
    <mergeCell ref="Q270:R270"/>
    <mergeCell ref="B272:U272"/>
    <mergeCell ref="S276:U276"/>
    <mergeCell ref="D276:E276"/>
    <mergeCell ref="G276:I276"/>
    <mergeCell ref="J276:K276"/>
    <mergeCell ref="L276:M276"/>
    <mergeCell ref="Q276:R276"/>
    <mergeCell ref="Q274:R274"/>
    <mergeCell ref="J227:K227"/>
    <mergeCell ref="L227:M227"/>
    <mergeCell ref="Q227:R227"/>
    <mergeCell ref="S227:U227"/>
    <mergeCell ref="S221:U221"/>
    <mergeCell ref="B222:C222"/>
    <mergeCell ref="D222:E222"/>
    <mergeCell ref="G222:I222"/>
    <mergeCell ref="J222:K222"/>
    <mergeCell ref="L222:M222"/>
    <mergeCell ref="Q222:R222"/>
    <mergeCell ref="S222:U222"/>
    <mergeCell ref="B221:C221"/>
    <mergeCell ref="D221:E221"/>
    <mergeCell ref="G221:I221"/>
    <mergeCell ref="N275:N276"/>
    <mergeCell ref="L267:M267"/>
    <mergeCell ref="Q267:R267"/>
    <mergeCell ref="S265:U265"/>
    <mergeCell ref="B266:C266"/>
    <mergeCell ref="D266:E266"/>
    <mergeCell ref="G266:I266"/>
    <mergeCell ref="B277:C277"/>
    <mergeCell ref="D277:E277"/>
    <mergeCell ref="G277:I277"/>
    <mergeCell ref="J277:K277"/>
    <mergeCell ref="L277:M277"/>
    <mergeCell ref="Q277:R277"/>
    <mergeCell ref="S277:U277"/>
    <mergeCell ref="B242:U242"/>
    <mergeCell ref="B243:C244"/>
    <mergeCell ref="D243:E244"/>
    <mergeCell ref="F243:F244"/>
    <mergeCell ref="G243:K243"/>
    <mergeCell ref="N243:R243"/>
    <mergeCell ref="S243:U244"/>
    <mergeCell ref="B256:C256"/>
    <mergeCell ref="B269:C269"/>
    <mergeCell ref="D169:E169"/>
    <mergeCell ref="G169:I169"/>
    <mergeCell ref="J169:K169"/>
    <mergeCell ref="L169:M169"/>
    <mergeCell ref="Q169:R169"/>
    <mergeCell ref="S169:U169"/>
    <mergeCell ref="D268:E268"/>
    <mergeCell ref="G268:I268"/>
    <mergeCell ref="J268:K268"/>
    <mergeCell ref="L268:M268"/>
    <mergeCell ref="Q268:R268"/>
    <mergeCell ref="S268:U268"/>
    <mergeCell ref="B267:C267"/>
    <mergeCell ref="D267:E267"/>
    <mergeCell ref="G267:I267"/>
    <mergeCell ref="J267:K267"/>
    <mergeCell ref="B168:C168"/>
    <mergeCell ref="D168:E168"/>
    <mergeCell ref="G168:I168"/>
    <mergeCell ref="J168:K168"/>
    <mergeCell ref="L168:M168"/>
    <mergeCell ref="B189:C189"/>
    <mergeCell ref="D189:E189"/>
    <mergeCell ref="G189:H189"/>
    <mergeCell ref="J189:K189"/>
    <mergeCell ref="L189:M189"/>
    <mergeCell ref="Q189:R189"/>
    <mergeCell ref="S189:U189"/>
    <mergeCell ref="D275:E275"/>
    <mergeCell ref="G275:I275"/>
    <mergeCell ref="J275:K275"/>
    <mergeCell ref="L275:M275"/>
    <mergeCell ref="Q275:R275"/>
    <mergeCell ref="S275:U275"/>
    <mergeCell ref="L273:M273"/>
    <mergeCell ref="G274:I274"/>
    <mergeCell ref="J274:K274"/>
    <mergeCell ref="L274:M274"/>
    <mergeCell ref="B273:C274"/>
    <mergeCell ref="D273:E274"/>
    <mergeCell ref="F273:F274"/>
    <mergeCell ref="G273:K273"/>
    <mergeCell ref="N273:R273"/>
    <mergeCell ref="S273:U274"/>
    <mergeCell ref="B275:C276"/>
    <mergeCell ref="Q269:R269"/>
    <mergeCell ref="S267:U267"/>
    <mergeCell ref="B268:C268"/>
    <mergeCell ref="J266:K266"/>
    <mergeCell ref="L266:M266"/>
    <mergeCell ref="Q266:R266"/>
    <mergeCell ref="S266:U266"/>
    <mergeCell ref="B265:C265"/>
    <mergeCell ref="D265:E265"/>
    <mergeCell ref="G265:I265"/>
    <mergeCell ref="J265:K265"/>
    <mergeCell ref="L265:M265"/>
    <mergeCell ref="Q265:R265"/>
    <mergeCell ref="D269:E269"/>
    <mergeCell ref="G269:I269"/>
    <mergeCell ref="J269:K269"/>
    <mergeCell ref="S263:U263"/>
    <mergeCell ref="B264:C264"/>
    <mergeCell ref="D264:E264"/>
    <mergeCell ref="G264:I264"/>
    <mergeCell ref="J264:K264"/>
    <mergeCell ref="L264:M264"/>
    <mergeCell ref="Q264:R264"/>
    <mergeCell ref="S264:U264"/>
    <mergeCell ref="B263:C263"/>
    <mergeCell ref="D263:E263"/>
    <mergeCell ref="G263:I263"/>
    <mergeCell ref="J263:K263"/>
    <mergeCell ref="L263:M263"/>
    <mergeCell ref="Q263:R263"/>
    <mergeCell ref="L269:M269"/>
    <mergeCell ref="S269:U269"/>
    <mergeCell ref="S261:U261"/>
    <mergeCell ref="B262:C262"/>
    <mergeCell ref="D262:E262"/>
    <mergeCell ref="G262:I262"/>
    <mergeCell ref="J262:K262"/>
    <mergeCell ref="L262:M262"/>
    <mergeCell ref="Q262:R262"/>
    <mergeCell ref="S262:U262"/>
    <mergeCell ref="B261:C261"/>
    <mergeCell ref="D261:E261"/>
    <mergeCell ref="G261:I261"/>
    <mergeCell ref="J261:K261"/>
    <mergeCell ref="L261:M261"/>
    <mergeCell ref="Q261:R261"/>
    <mergeCell ref="S259:U259"/>
    <mergeCell ref="B260:C260"/>
    <mergeCell ref="D260:E260"/>
    <mergeCell ref="G260:I260"/>
    <mergeCell ref="J260:K260"/>
    <mergeCell ref="L260:M260"/>
    <mergeCell ref="Q260:R260"/>
    <mergeCell ref="S260:U260"/>
    <mergeCell ref="B259:C259"/>
    <mergeCell ref="D259:E259"/>
    <mergeCell ref="G259:I259"/>
    <mergeCell ref="J259:K259"/>
    <mergeCell ref="L259:M259"/>
    <mergeCell ref="Q259:R259"/>
    <mergeCell ref="S257:U257"/>
    <mergeCell ref="B258:C258"/>
    <mergeCell ref="D258:E258"/>
    <mergeCell ref="G258:I258"/>
    <mergeCell ref="J258:K258"/>
    <mergeCell ref="L258:M258"/>
    <mergeCell ref="Q258:R258"/>
    <mergeCell ref="S258:U258"/>
    <mergeCell ref="D257:E257"/>
    <mergeCell ref="G257:I257"/>
    <mergeCell ref="J257:K257"/>
    <mergeCell ref="L257:M257"/>
    <mergeCell ref="Q257:R257"/>
    <mergeCell ref="D256:E256"/>
    <mergeCell ref="G256:I256"/>
    <mergeCell ref="J256:K256"/>
    <mergeCell ref="L256:M256"/>
    <mergeCell ref="Q256:R256"/>
    <mergeCell ref="S256:U256"/>
    <mergeCell ref="S254:U254"/>
    <mergeCell ref="B255:C255"/>
    <mergeCell ref="D255:E255"/>
    <mergeCell ref="G255:I255"/>
    <mergeCell ref="J255:K255"/>
    <mergeCell ref="L255:M255"/>
    <mergeCell ref="Q255:R255"/>
    <mergeCell ref="S255:U255"/>
    <mergeCell ref="B254:C254"/>
    <mergeCell ref="D254:E254"/>
    <mergeCell ref="G254:I254"/>
    <mergeCell ref="J254:K254"/>
    <mergeCell ref="L254:M254"/>
    <mergeCell ref="Q254:R254"/>
    <mergeCell ref="S252:U252"/>
    <mergeCell ref="B253:C253"/>
    <mergeCell ref="D253:E253"/>
    <mergeCell ref="G253:I253"/>
    <mergeCell ref="J253:K253"/>
    <mergeCell ref="L253:M253"/>
    <mergeCell ref="Q253:R253"/>
    <mergeCell ref="S253:U253"/>
    <mergeCell ref="B252:C252"/>
    <mergeCell ref="D252:E252"/>
    <mergeCell ref="G252:I252"/>
    <mergeCell ref="J252:K252"/>
    <mergeCell ref="L252:M252"/>
    <mergeCell ref="Q252:R252"/>
    <mergeCell ref="S250:U250"/>
    <mergeCell ref="B251:C251"/>
    <mergeCell ref="D251:E251"/>
    <mergeCell ref="G251:I251"/>
    <mergeCell ref="J251:K251"/>
    <mergeCell ref="L251:M251"/>
    <mergeCell ref="Q251:R251"/>
    <mergeCell ref="S251:U251"/>
    <mergeCell ref="B250:C250"/>
    <mergeCell ref="D250:E250"/>
    <mergeCell ref="G250:I250"/>
    <mergeCell ref="J250:K250"/>
    <mergeCell ref="L250:M250"/>
    <mergeCell ref="Q250:R250"/>
    <mergeCell ref="S248:U248"/>
    <mergeCell ref="B249:C249"/>
    <mergeCell ref="D249:E249"/>
    <mergeCell ref="G249:I249"/>
    <mergeCell ref="J249:K249"/>
    <mergeCell ref="L249:M249"/>
    <mergeCell ref="Q249:R249"/>
    <mergeCell ref="S249:U249"/>
    <mergeCell ref="B248:C248"/>
    <mergeCell ref="D248:E248"/>
    <mergeCell ref="G248:I248"/>
    <mergeCell ref="J248:K248"/>
    <mergeCell ref="L248:M248"/>
    <mergeCell ref="Q248:R248"/>
    <mergeCell ref="S246:U246"/>
    <mergeCell ref="B247:C247"/>
    <mergeCell ref="D247:E247"/>
    <mergeCell ref="G247:I247"/>
    <mergeCell ref="J247:K247"/>
    <mergeCell ref="L247:M247"/>
    <mergeCell ref="Q247:R247"/>
    <mergeCell ref="S247:U247"/>
    <mergeCell ref="B246:C246"/>
    <mergeCell ref="D246:E246"/>
    <mergeCell ref="G246:I246"/>
    <mergeCell ref="J246:K246"/>
    <mergeCell ref="L246:M246"/>
    <mergeCell ref="Q246:R246"/>
    <mergeCell ref="B245:C245"/>
    <mergeCell ref="D245:E245"/>
    <mergeCell ref="G245:I245"/>
    <mergeCell ref="J245:K245"/>
    <mergeCell ref="L245:M245"/>
    <mergeCell ref="Q245:R245"/>
    <mergeCell ref="S245:U245"/>
    <mergeCell ref="L243:M243"/>
    <mergeCell ref="G244:I244"/>
    <mergeCell ref="J244:K244"/>
    <mergeCell ref="L244:M244"/>
    <mergeCell ref="Q244:R244"/>
    <mergeCell ref="B232:C233"/>
    <mergeCell ref="D232:E233"/>
    <mergeCell ref="F232:F233"/>
    <mergeCell ref="G232:K232"/>
    <mergeCell ref="N232:R232"/>
    <mergeCell ref="S232:U233"/>
    <mergeCell ref="B234:C234"/>
    <mergeCell ref="D234:E234"/>
    <mergeCell ref="G234:I234"/>
    <mergeCell ref="J234:K234"/>
    <mergeCell ref="L234:M234"/>
    <mergeCell ref="Q234:R234"/>
    <mergeCell ref="S234:U234"/>
    <mergeCell ref="L232:M232"/>
    <mergeCell ref="G233:I233"/>
    <mergeCell ref="J233:K233"/>
    <mergeCell ref="L233:M233"/>
    <mergeCell ref="Q233:R233"/>
    <mergeCell ref="B231:U231"/>
    <mergeCell ref="S225:U225"/>
    <mergeCell ref="B226:C226"/>
    <mergeCell ref="D226:E226"/>
    <mergeCell ref="G226:I226"/>
    <mergeCell ref="J226:K226"/>
    <mergeCell ref="L226:M226"/>
    <mergeCell ref="Q226:R226"/>
    <mergeCell ref="S226:U226"/>
    <mergeCell ref="B225:C225"/>
    <mergeCell ref="D225:E225"/>
    <mergeCell ref="G225:I225"/>
    <mergeCell ref="J225:K225"/>
    <mergeCell ref="L225:M225"/>
    <mergeCell ref="Q225:R225"/>
    <mergeCell ref="S223:U223"/>
    <mergeCell ref="B224:C224"/>
    <mergeCell ref="D224:E224"/>
    <mergeCell ref="G224:I224"/>
    <mergeCell ref="J224:K224"/>
    <mergeCell ref="L224:M224"/>
    <mergeCell ref="Q224:R224"/>
    <mergeCell ref="S224:U224"/>
    <mergeCell ref="B223:C223"/>
    <mergeCell ref="D223:E223"/>
    <mergeCell ref="G223:I223"/>
    <mergeCell ref="J223:K223"/>
    <mergeCell ref="L223:M223"/>
    <mergeCell ref="Q223:R223"/>
    <mergeCell ref="B227:C227"/>
    <mergeCell ref="D227:E227"/>
    <mergeCell ref="G227:I227"/>
    <mergeCell ref="J221:K221"/>
    <mergeCell ref="L221:M221"/>
    <mergeCell ref="Q221:R221"/>
    <mergeCell ref="S219:U219"/>
    <mergeCell ref="B220:C220"/>
    <mergeCell ref="D220:E220"/>
    <mergeCell ref="G220:I220"/>
    <mergeCell ref="J220:K220"/>
    <mergeCell ref="L220:M220"/>
    <mergeCell ref="Q220:R220"/>
    <mergeCell ref="S220:U220"/>
    <mergeCell ref="B219:C219"/>
    <mergeCell ref="D219:E219"/>
    <mergeCell ref="G219:I219"/>
    <mergeCell ref="J219:K219"/>
    <mergeCell ref="L219:M219"/>
    <mergeCell ref="Q219:R219"/>
    <mergeCell ref="S217:U217"/>
    <mergeCell ref="B218:C218"/>
    <mergeCell ref="D218:E218"/>
    <mergeCell ref="G218:I218"/>
    <mergeCell ref="J218:K218"/>
    <mergeCell ref="L218:M218"/>
    <mergeCell ref="Q218:R218"/>
    <mergeCell ref="S218:U218"/>
    <mergeCell ref="B217:C217"/>
    <mergeCell ref="D217:E217"/>
    <mergeCell ref="G217:I217"/>
    <mergeCell ref="J217:K217"/>
    <mergeCell ref="L217:M217"/>
    <mergeCell ref="Q217:R217"/>
    <mergeCell ref="S215:U215"/>
    <mergeCell ref="B216:C216"/>
    <mergeCell ref="D216:E216"/>
    <mergeCell ref="G216:I216"/>
    <mergeCell ref="J216:K216"/>
    <mergeCell ref="L216:M216"/>
    <mergeCell ref="Q216:R216"/>
    <mergeCell ref="S216:U216"/>
    <mergeCell ref="B215:C215"/>
    <mergeCell ref="D215:E215"/>
    <mergeCell ref="G215:I215"/>
    <mergeCell ref="J215:K215"/>
    <mergeCell ref="L215:M215"/>
    <mergeCell ref="Q215:R215"/>
    <mergeCell ref="S213:U213"/>
    <mergeCell ref="B214:C214"/>
    <mergeCell ref="D214:E214"/>
    <mergeCell ref="G214:I214"/>
    <mergeCell ref="J214:K214"/>
    <mergeCell ref="L214:M214"/>
    <mergeCell ref="Q214:R214"/>
    <mergeCell ref="S214:U214"/>
    <mergeCell ref="B213:C213"/>
    <mergeCell ref="D213:E213"/>
    <mergeCell ref="G213:I213"/>
    <mergeCell ref="J213:K213"/>
    <mergeCell ref="L213:M213"/>
    <mergeCell ref="Q213:R213"/>
    <mergeCell ref="S211:U211"/>
    <mergeCell ref="B212:C212"/>
    <mergeCell ref="D212:E212"/>
    <mergeCell ref="G212:I212"/>
    <mergeCell ref="J212:K212"/>
    <mergeCell ref="L212:M212"/>
    <mergeCell ref="Q212:R212"/>
    <mergeCell ref="S212:U212"/>
    <mergeCell ref="B211:C211"/>
    <mergeCell ref="D211:E211"/>
    <mergeCell ref="G211:I211"/>
    <mergeCell ref="J211:K211"/>
    <mergeCell ref="L211:M211"/>
    <mergeCell ref="Q211:R211"/>
    <mergeCell ref="S209:U209"/>
    <mergeCell ref="B210:C210"/>
    <mergeCell ref="D210:E210"/>
    <mergeCell ref="G210:I210"/>
    <mergeCell ref="J210:K210"/>
    <mergeCell ref="L210:M210"/>
    <mergeCell ref="Q210:R210"/>
    <mergeCell ref="S210:U210"/>
    <mergeCell ref="B209:C209"/>
    <mergeCell ref="D209:E209"/>
    <mergeCell ref="G209:I209"/>
    <mergeCell ref="J209:K209"/>
    <mergeCell ref="L209:M209"/>
    <mergeCell ref="Q209:R209"/>
    <mergeCell ref="S207:U207"/>
    <mergeCell ref="B208:C208"/>
    <mergeCell ref="D208:E208"/>
    <mergeCell ref="G208:I208"/>
    <mergeCell ref="J208:K208"/>
    <mergeCell ref="L208:M208"/>
    <mergeCell ref="Q208:R208"/>
    <mergeCell ref="S208:U208"/>
    <mergeCell ref="B207:C207"/>
    <mergeCell ref="D207:E207"/>
    <mergeCell ref="G207:I207"/>
    <mergeCell ref="J207:K207"/>
    <mergeCell ref="L207:M207"/>
    <mergeCell ref="Q207:R207"/>
    <mergeCell ref="S205:U205"/>
    <mergeCell ref="B206:C206"/>
    <mergeCell ref="D206:E206"/>
    <mergeCell ref="G206:I206"/>
    <mergeCell ref="J206:K206"/>
    <mergeCell ref="L206:M206"/>
    <mergeCell ref="Q206:R206"/>
    <mergeCell ref="S206:U206"/>
    <mergeCell ref="B205:C205"/>
    <mergeCell ref="D205:E205"/>
    <mergeCell ref="G205:I205"/>
    <mergeCell ref="J205:K205"/>
    <mergeCell ref="L205:M205"/>
    <mergeCell ref="Q205:R205"/>
    <mergeCell ref="S203:U203"/>
    <mergeCell ref="B204:C204"/>
    <mergeCell ref="D204:E204"/>
    <mergeCell ref="G204:I204"/>
    <mergeCell ref="J204:K204"/>
    <mergeCell ref="L204:M204"/>
    <mergeCell ref="Q204:R204"/>
    <mergeCell ref="S204:U204"/>
    <mergeCell ref="B203:C203"/>
    <mergeCell ref="D203:E203"/>
    <mergeCell ref="G203:I203"/>
    <mergeCell ref="J203:K203"/>
    <mergeCell ref="L203:M203"/>
    <mergeCell ref="Q203:R203"/>
    <mergeCell ref="S201:U201"/>
    <mergeCell ref="B202:C202"/>
    <mergeCell ref="D202:E202"/>
    <mergeCell ref="G202:I202"/>
    <mergeCell ref="J202:K202"/>
    <mergeCell ref="L202:M202"/>
    <mergeCell ref="Q202:R202"/>
    <mergeCell ref="S202:U202"/>
    <mergeCell ref="B201:C201"/>
    <mergeCell ref="D201:E201"/>
    <mergeCell ref="G201:I201"/>
    <mergeCell ref="J201:K201"/>
    <mergeCell ref="L201:M201"/>
    <mergeCell ref="Q201:R201"/>
    <mergeCell ref="S199:U199"/>
    <mergeCell ref="V199:W199"/>
    <mergeCell ref="X199:Z199"/>
    <mergeCell ref="B200:C200"/>
    <mergeCell ref="D200:E200"/>
    <mergeCell ref="G200:I200"/>
    <mergeCell ref="J200:K200"/>
    <mergeCell ref="L200:M200"/>
    <mergeCell ref="Q200:R200"/>
    <mergeCell ref="S200:U200"/>
    <mergeCell ref="B199:C199"/>
    <mergeCell ref="D199:E199"/>
    <mergeCell ref="G199:I199"/>
    <mergeCell ref="J199:K199"/>
    <mergeCell ref="L199:M199"/>
    <mergeCell ref="Q199:R199"/>
    <mergeCell ref="S197:U197"/>
    <mergeCell ref="B198:C198"/>
    <mergeCell ref="D198:E198"/>
    <mergeCell ref="G198:I198"/>
    <mergeCell ref="J198:K198"/>
    <mergeCell ref="L198:M198"/>
    <mergeCell ref="Q198:R198"/>
    <mergeCell ref="S198:U198"/>
    <mergeCell ref="B197:C197"/>
    <mergeCell ref="D197:E197"/>
    <mergeCell ref="G197:I197"/>
    <mergeCell ref="J197:K197"/>
    <mergeCell ref="L197:M197"/>
    <mergeCell ref="Q197:R197"/>
    <mergeCell ref="B196:C196"/>
    <mergeCell ref="D196:E196"/>
    <mergeCell ref="G196:I196"/>
    <mergeCell ref="J196:K196"/>
    <mergeCell ref="L196:M196"/>
    <mergeCell ref="Q196:R196"/>
    <mergeCell ref="S196:U196"/>
    <mergeCell ref="L194:M194"/>
    <mergeCell ref="G195:I195"/>
    <mergeCell ref="J195:K195"/>
    <mergeCell ref="L195:M195"/>
    <mergeCell ref="Q195:R195"/>
    <mergeCell ref="S187:U187"/>
    <mergeCell ref="B188:C188"/>
    <mergeCell ref="D188:E188"/>
    <mergeCell ref="J188:K188"/>
    <mergeCell ref="L188:M188"/>
    <mergeCell ref="Q188:R188"/>
    <mergeCell ref="S188:U188"/>
    <mergeCell ref="B187:C187"/>
    <mergeCell ref="D187:E187"/>
    <mergeCell ref="G187:I187"/>
    <mergeCell ref="J187:K187"/>
    <mergeCell ref="L187:M187"/>
    <mergeCell ref="Q187:R187"/>
    <mergeCell ref="B193:U193"/>
    <mergeCell ref="B194:C195"/>
    <mergeCell ref="D194:E195"/>
    <mergeCell ref="F194:F195"/>
    <mergeCell ref="G194:K194"/>
    <mergeCell ref="N194:R194"/>
    <mergeCell ref="S194:U195"/>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G188:I188"/>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S181:U181"/>
    <mergeCell ref="B182:C182"/>
    <mergeCell ref="D182:E182"/>
    <mergeCell ref="G182:I182"/>
    <mergeCell ref="J182:K182"/>
    <mergeCell ref="L182:M182"/>
    <mergeCell ref="Q182:R182"/>
    <mergeCell ref="S182:U182"/>
    <mergeCell ref="B181:C181"/>
    <mergeCell ref="D181:E181"/>
    <mergeCell ref="G181:I181"/>
    <mergeCell ref="J181:K181"/>
    <mergeCell ref="L181:M181"/>
    <mergeCell ref="Q181:R181"/>
    <mergeCell ref="S179:U179"/>
    <mergeCell ref="B180:C180"/>
    <mergeCell ref="D180:E180"/>
    <mergeCell ref="G180:I180"/>
    <mergeCell ref="J180:K180"/>
    <mergeCell ref="L180:M180"/>
    <mergeCell ref="Q180:R180"/>
    <mergeCell ref="S180:U180"/>
    <mergeCell ref="B179:C179"/>
    <mergeCell ref="D179:E179"/>
    <mergeCell ref="G179:I179"/>
    <mergeCell ref="J179:K179"/>
    <mergeCell ref="L179:M179"/>
    <mergeCell ref="Q179:R179"/>
    <mergeCell ref="S177:U177"/>
    <mergeCell ref="B178:C178"/>
    <mergeCell ref="D178:E178"/>
    <mergeCell ref="G178:I178"/>
    <mergeCell ref="J178:K178"/>
    <mergeCell ref="L178:M178"/>
    <mergeCell ref="Q178:R178"/>
    <mergeCell ref="S178:U178"/>
    <mergeCell ref="B177:C177"/>
    <mergeCell ref="D177:E177"/>
    <mergeCell ref="G177:I177"/>
    <mergeCell ref="J177:K177"/>
    <mergeCell ref="L177:M177"/>
    <mergeCell ref="Q177:R177"/>
    <mergeCell ref="B176:C176"/>
    <mergeCell ref="D176:E176"/>
    <mergeCell ref="G176:I176"/>
    <mergeCell ref="J176:K176"/>
    <mergeCell ref="L176:M176"/>
    <mergeCell ref="Q176:R176"/>
    <mergeCell ref="S176:U176"/>
    <mergeCell ref="L174:M174"/>
    <mergeCell ref="G175:I175"/>
    <mergeCell ref="J175:K175"/>
    <mergeCell ref="L175:M175"/>
    <mergeCell ref="Q175:R175"/>
    <mergeCell ref="B174:C175"/>
    <mergeCell ref="D174:E175"/>
    <mergeCell ref="F174:F175"/>
    <mergeCell ref="G174:K174"/>
    <mergeCell ref="N174:R174"/>
    <mergeCell ref="S174:U175"/>
    <mergeCell ref="S170:U170"/>
    <mergeCell ref="B170:C170"/>
    <mergeCell ref="D170:E170"/>
    <mergeCell ref="G170:I170"/>
    <mergeCell ref="J170:K170"/>
    <mergeCell ref="L170:M170"/>
    <mergeCell ref="Q170:R170"/>
    <mergeCell ref="B171:C171"/>
    <mergeCell ref="D171:E171"/>
    <mergeCell ref="G171:I171"/>
    <mergeCell ref="J171:K171"/>
    <mergeCell ref="L171:M171"/>
    <mergeCell ref="Q171:R171"/>
    <mergeCell ref="S171:U171"/>
    <mergeCell ref="Q168:R168"/>
    <mergeCell ref="B173:U173"/>
    <mergeCell ref="S166:U166"/>
    <mergeCell ref="B167:C167"/>
    <mergeCell ref="D167:E167"/>
    <mergeCell ref="G167:I167"/>
    <mergeCell ref="J167:K167"/>
    <mergeCell ref="L167:M167"/>
    <mergeCell ref="Q167:R167"/>
    <mergeCell ref="S167:U167"/>
    <mergeCell ref="B166:C166"/>
    <mergeCell ref="D166:E166"/>
    <mergeCell ref="G166:I166"/>
    <mergeCell ref="J166:K166"/>
    <mergeCell ref="L166:M166"/>
    <mergeCell ref="Q166:R166"/>
    <mergeCell ref="S164:U164"/>
    <mergeCell ref="B165:C165"/>
    <mergeCell ref="D165:E165"/>
    <mergeCell ref="G165:I165"/>
    <mergeCell ref="J165:K165"/>
    <mergeCell ref="L165:M165"/>
    <mergeCell ref="Q165:R165"/>
    <mergeCell ref="S165:U165"/>
    <mergeCell ref="B164:C164"/>
    <mergeCell ref="D164:E164"/>
    <mergeCell ref="G164:I164"/>
    <mergeCell ref="J164:K164"/>
    <mergeCell ref="L164:M164"/>
    <mergeCell ref="Q164:R164"/>
    <mergeCell ref="S168:U168"/>
    <mergeCell ref="B169:C169"/>
    <mergeCell ref="B163:C163"/>
    <mergeCell ref="D163:E163"/>
    <mergeCell ref="G163:I163"/>
    <mergeCell ref="J163:K163"/>
    <mergeCell ref="L163:M163"/>
    <mergeCell ref="Q163:R163"/>
    <mergeCell ref="S163:U163"/>
    <mergeCell ref="L161:M161"/>
    <mergeCell ref="G162:I162"/>
    <mergeCell ref="J162:K162"/>
    <mergeCell ref="L162:M162"/>
    <mergeCell ref="Q162:R162"/>
    <mergeCell ref="S158:U158"/>
    <mergeCell ref="B158:C158"/>
    <mergeCell ref="D158:E158"/>
    <mergeCell ref="G158:I158"/>
    <mergeCell ref="J158:K158"/>
    <mergeCell ref="L158:M158"/>
    <mergeCell ref="Q158:R158"/>
    <mergeCell ref="G159:I159"/>
    <mergeCell ref="J159:K159"/>
    <mergeCell ref="L159:M159"/>
    <mergeCell ref="Q159:R159"/>
    <mergeCell ref="S159:U159"/>
    <mergeCell ref="B160:U160"/>
    <mergeCell ref="B161:C162"/>
    <mergeCell ref="D161:E162"/>
    <mergeCell ref="F161:F162"/>
    <mergeCell ref="G161:K161"/>
    <mergeCell ref="N161:R161"/>
    <mergeCell ref="S161:U162"/>
    <mergeCell ref="S156:U156"/>
    <mergeCell ref="B157:C157"/>
    <mergeCell ref="D157:E157"/>
    <mergeCell ref="G157:I157"/>
    <mergeCell ref="J157:K157"/>
    <mergeCell ref="L157:M157"/>
    <mergeCell ref="Q157:R157"/>
    <mergeCell ref="S157:U157"/>
    <mergeCell ref="B156:C156"/>
    <mergeCell ref="D156:E156"/>
    <mergeCell ref="G156:I156"/>
    <mergeCell ref="J156:K156"/>
    <mergeCell ref="L156:M156"/>
    <mergeCell ref="Q156:R156"/>
    <mergeCell ref="B159:C159"/>
    <mergeCell ref="D159:E159"/>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S152:U152"/>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S150:U150"/>
    <mergeCell ref="B151:C151"/>
    <mergeCell ref="D151:E151"/>
    <mergeCell ref="G151:I151"/>
    <mergeCell ref="J151:K151"/>
    <mergeCell ref="L151:M151"/>
    <mergeCell ref="Q151:R151"/>
    <mergeCell ref="S151:U151"/>
    <mergeCell ref="D150:E150"/>
    <mergeCell ref="J150:K150"/>
    <mergeCell ref="L150:M150"/>
    <mergeCell ref="Q150:R150"/>
    <mergeCell ref="S148:U148"/>
    <mergeCell ref="D149:E149"/>
    <mergeCell ref="J149:K149"/>
    <mergeCell ref="L149:M149"/>
    <mergeCell ref="Q149:R149"/>
    <mergeCell ref="S149:U149"/>
    <mergeCell ref="B148:C148"/>
    <mergeCell ref="D148:E148"/>
    <mergeCell ref="G148:I148"/>
    <mergeCell ref="J148:K148"/>
    <mergeCell ref="L148:M148"/>
    <mergeCell ref="Q148:R148"/>
    <mergeCell ref="B149:C149"/>
    <mergeCell ref="G149:I149"/>
    <mergeCell ref="G150:H150"/>
    <mergeCell ref="S146:U146"/>
    <mergeCell ref="B147:C147"/>
    <mergeCell ref="D147:E147"/>
    <mergeCell ref="G147:I147"/>
    <mergeCell ref="J147:K147"/>
    <mergeCell ref="L147:M147"/>
    <mergeCell ref="Q147:R147"/>
    <mergeCell ref="S147:U147"/>
    <mergeCell ref="B146:C146"/>
    <mergeCell ref="D146:E146"/>
    <mergeCell ref="G146:I146"/>
    <mergeCell ref="J146:K146"/>
    <mergeCell ref="L146:M146"/>
    <mergeCell ref="Q146:R146"/>
    <mergeCell ref="B145:C145"/>
    <mergeCell ref="D145:E145"/>
    <mergeCell ref="G145:I145"/>
    <mergeCell ref="J145:K145"/>
    <mergeCell ref="L145:M145"/>
    <mergeCell ref="Q145:R145"/>
    <mergeCell ref="S145:U145"/>
    <mergeCell ref="B143:C144"/>
    <mergeCell ref="D143:E144"/>
    <mergeCell ref="F143:F144"/>
    <mergeCell ref="G143:K143"/>
    <mergeCell ref="N143:R143"/>
    <mergeCell ref="S143:U144"/>
    <mergeCell ref="L143:M143"/>
    <mergeCell ref="G144:I144"/>
    <mergeCell ref="J144:K144"/>
    <mergeCell ref="L144:M144"/>
    <mergeCell ref="Q144:R144"/>
    <mergeCell ref="B141:C141"/>
    <mergeCell ref="D141:E141"/>
    <mergeCell ref="G141:I141"/>
    <mergeCell ref="J141:K141"/>
    <mergeCell ref="L141:M141"/>
    <mergeCell ref="Q141:R141"/>
    <mergeCell ref="S141:U141"/>
    <mergeCell ref="B142:U142"/>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12:U112"/>
    <mergeCell ref="B113:C113"/>
    <mergeCell ref="D113:E113"/>
    <mergeCell ref="G113:I113"/>
    <mergeCell ref="J113:K113"/>
    <mergeCell ref="L113:M113"/>
    <mergeCell ref="Q113:R113"/>
    <mergeCell ref="S113:U113"/>
    <mergeCell ref="B112:C112"/>
    <mergeCell ref="D112:E112"/>
    <mergeCell ref="G112:I112"/>
    <mergeCell ref="J112:K112"/>
    <mergeCell ref="L112:M112"/>
    <mergeCell ref="Q112:R112"/>
    <mergeCell ref="D110:E110"/>
    <mergeCell ref="G110:H110"/>
    <mergeCell ref="L110:M110"/>
    <mergeCell ref="Q110:R110"/>
    <mergeCell ref="S110:U110"/>
    <mergeCell ref="G111:H111"/>
    <mergeCell ref="Q111:R111"/>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s>
  <hyperlinks>
    <hyperlink ref="Q222:R222" r:id="rId1" display="..\..\Varios\2019-10-07 Cálculos incumplimiento fondeo Ambiental.xlsx" xr:uid="{00000000-0004-0000-0200-000000000000}"/>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M85"/>
  <sheetViews>
    <sheetView zoomScale="85" zoomScaleNormal="85" workbookViewId="0">
      <selection activeCell="B22" sqref="B22:G35"/>
    </sheetView>
  </sheetViews>
  <sheetFormatPr baseColWidth="10" defaultColWidth="11.5703125" defaultRowHeight="15" x14ac:dyDescent="0.25"/>
  <cols>
    <col min="1" max="7" width="11.5703125" style="133"/>
    <col min="8" max="8" width="5.5703125" style="133" customWidth="1"/>
    <col min="9" max="9" width="19.7109375" style="133" customWidth="1"/>
    <col min="10" max="11" width="11.5703125" style="133"/>
    <col min="12" max="12" width="19.28515625" style="133" customWidth="1"/>
    <col min="13" max="16384" width="11.5703125" style="133"/>
  </cols>
  <sheetData>
    <row r="1" spans="2:13" ht="15" customHeight="1" x14ac:dyDescent="0.25">
      <c r="B1" s="913" t="s">
        <v>386</v>
      </c>
      <c r="C1" s="914"/>
      <c r="D1" s="914"/>
      <c r="E1" s="914"/>
      <c r="F1" s="914"/>
      <c r="G1" s="914"/>
      <c r="H1" s="914"/>
      <c r="I1" s="914"/>
      <c r="J1" s="914"/>
      <c r="K1" s="914"/>
      <c r="L1" s="915"/>
    </row>
    <row r="2" spans="2:13" ht="15" customHeight="1" x14ac:dyDescent="0.25">
      <c r="B2" s="916"/>
      <c r="C2" s="917"/>
      <c r="D2" s="917"/>
      <c r="E2" s="917"/>
      <c r="F2" s="917"/>
      <c r="G2" s="917"/>
      <c r="H2" s="917"/>
      <c r="I2" s="917"/>
      <c r="J2" s="917"/>
      <c r="K2" s="917"/>
      <c r="L2" s="918"/>
    </row>
    <row r="3" spans="2:13" ht="51.75" customHeight="1" x14ac:dyDescent="0.25">
      <c r="B3" s="919" t="s">
        <v>434</v>
      </c>
      <c r="C3" s="920"/>
      <c r="D3" s="920"/>
      <c r="E3" s="921"/>
      <c r="F3" s="184">
        <v>43985</v>
      </c>
      <c r="G3" s="919" t="s">
        <v>435</v>
      </c>
      <c r="H3" s="920"/>
      <c r="I3" s="921"/>
      <c r="J3" s="922">
        <v>43992</v>
      </c>
      <c r="K3" s="923"/>
      <c r="L3" s="924"/>
    </row>
    <row r="4" spans="2:13" ht="20.25" customHeight="1" x14ac:dyDescent="0.25">
      <c r="B4" s="925" t="s">
        <v>384</v>
      </c>
      <c r="C4" s="926"/>
      <c r="D4" s="926"/>
      <c r="E4" s="926"/>
      <c r="F4" s="926"/>
      <c r="G4" s="926"/>
      <c r="H4" s="927"/>
      <c r="I4" s="191" t="s">
        <v>744</v>
      </c>
      <c r="J4" s="191" t="s">
        <v>2</v>
      </c>
      <c r="K4" s="931" t="s">
        <v>0</v>
      </c>
      <c r="L4" s="932"/>
    </row>
    <row r="5" spans="2:13" ht="18.75" customHeight="1" x14ac:dyDescent="0.25">
      <c r="B5" s="928"/>
      <c r="C5" s="929"/>
      <c r="D5" s="929"/>
      <c r="E5" s="929"/>
      <c r="F5" s="929"/>
      <c r="G5" s="929"/>
      <c r="H5" s="930"/>
      <c r="I5" s="135" t="s">
        <v>745</v>
      </c>
      <c r="J5" s="191">
        <v>2</v>
      </c>
      <c r="K5" s="931" t="s">
        <v>436</v>
      </c>
      <c r="L5" s="932"/>
    </row>
    <row r="6" spans="2:13" ht="24" customHeight="1" x14ac:dyDescent="0.25">
      <c r="B6" s="933" t="s">
        <v>653</v>
      </c>
      <c r="C6" s="934"/>
      <c r="D6" s="934"/>
      <c r="E6" s="934"/>
      <c r="F6" s="934"/>
      <c r="G6" s="935"/>
      <c r="H6" s="933" t="s">
        <v>654</v>
      </c>
      <c r="I6" s="934"/>
      <c r="J6" s="934"/>
      <c r="K6" s="934"/>
      <c r="L6" s="935"/>
    </row>
    <row r="7" spans="2:13" x14ac:dyDescent="0.25">
      <c r="B7" s="933"/>
      <c r="C7" s="934"/>
      <c r="D7" s="934"/>
      <c r="E7" s="934"/>
      <c r="F7" s="934"/>
      <c r="G7" s="935"/>
      <c r="H7" s="933"/>
      <c r="I7" s="934"/>
      <c r="J7" s="934"/>
      <c r="K7" s="934"/>
      <c r="L7" s="935"/>
    </row>
    <row r="8" spans="2:13" x14ac:dyDescent="0.25">
      <c r="B8" s="933"/>
      <c r="C8" s="934"/>
      <c r="D8" s="934"/>
      <c r="E8" s="934"/>
      <c r="F8" s="934"/>
      <c r="G8" s="935"/>
      <c r="H8" s="933"/>
      <c r="I8" s="934"/>
      <c r="J8" s="934"/>
      <c r="K8" s="934"/>
      <c r="L8" s="935"/>
    </row>
    <row r="9" spans="2:13" ht="15" customHeight="1" x14ac:dyDescent="0.25">
      <c r="B9" s="933"/>
      <c r="C9" s="934"/>
      <c r="D9" s="934"/>
      <c r="E9" s="934"/>
      <c r="F9" s="934"/>
      <c r="G9" s="935"/>
      <c r="H9" s="933"/>
      <c r="I9" s="934"/>
      <c r="J9" s="934"/>
      <c r="K9" s="934"/>
      <c r="L9" s="935"/>
    </row>
    <row r="10" spans="2:13" ht="15" customHeight="1" x14ac:dyDescent="0.25">
      <c r="B10" s="933"/>
      <c r="C10" s="934"/>
      <c r="D10" s="934"/>
      <c r="E10" s="934"/>
      <c r="F10" s="934"/>
      <c r="G10" s="935"/>
      <c r="H10" s="933"/>
      <c r="I10" s="934"/>
      <c r="J10" s="934"/>
      <c r="K10" s="934"/>
      <c r="L10" s="935"/>
    </row>
    <row r="11" spans="2:13" ht="15" customHeight="1" x14ac:dyDescent="0.25">
      <c r="B11" s="933"/>
      <c r="C11" s="934"/>
      <c r="D11" s="934"/>
      <c r="E11" s="934"/>
      <c r="F11" s="934"/>
      <c r="G11" s="935"/>
      <c r="H11" s="933"/>
      <c r="I11" s="934"/>
      <c r="J11" s="934"/>
      <c r="K11" s="934"/>
      <c r="L11" s="935"/>
    </row>
    <row r="12" spans="2:13" ht="15" customHeight="1" x14ac:dyDescent="0.25">
      <c r="B12" s="933"/>
      <c r="C12" s="934"/>
      <c r="D12" s="934"/>
      <c r="E12" s="934"/>
      <c r="F12" s="934"/>
      <c r="G12" s="935"/>
      <c r="H12" s="933"/>
      <c r="I12" s="934"/>
      <c r="J12" s="934"/>
      <c r="K12" s="934"/>
      <c r="L12" s="935"/>
      <c r="M12" s="133" t="s">
        <v>823</v>
      </c>
    </row>
    <row r="13" spans="2:13" ht="15" customHeight="1" x14ac:dyDescent="0.25">
      <c r="B13" s="933"/>
      <c r="C13" s="934"/>
      <c r="D13" s="934"/>
      <c r="E13" s="934"/>
      <c r="F13" s="934"/>
      <c r="G13" s="935"/>
      <c r="H13" s="933"/>
      <c r="I13" s="934"/>
      <c r="J13" s="934"/>
      <c r="K13" s="934"/>
      <c r="L13" s="935"/>
    </row>
    <row r="14" spans="2:13" ht="15" customHeight="1" x14ac:dyDescent="0.25">
      <c r="B14" s="933"/>
      <c r="C14" s="934"/>
      <c r="D14" s="934"/>
      <c r="E14" s="934"/>
      <c r="F14" s="934"/>
      <c r="G14" s="935"/>
      <c r="H14" s="933"/>
      <c r="I14" s="934"/>
      <c r="J14" s="934"/>
      <c r="K14" s="934"/>
      <c r="L14" s="935"/>
    </row>
    <row r="15" spans="2:13" ht="15" customHeight="1" x14ac:dyDescent="0.25">
      <c r="B15" s="933"/>
      <c r="C15" s="934"/>
      <c r="D15" s="934"/>
      <c r="E15" s="934"/>
      <c r="F15" s="934"/>
      <c r="G15" s="935"/>
      <c r="H15" s="933"/>
      <c r="I15" s="934"/>
      <c r="J15" s="934"/>
      <c r="K15" s="934"/>
      <c r="L15" s="935"/>
    </row>
    <row r="16" spans="2:13" ht="15" customHeight="1" x14ac:dyDescent="0.25">
      <c r="B16" s="933"/>
      <c r="C16" s="934"/>
      <c r="D16" s="934"/>
      <c r="E16" s="934"/>
      <c r="F16" s="934"/>
      <c r="G16" s="935"/>
      <c r="H16" s="933"/>
      <c r="I16" s="934"/>
      <c r="J16" s="934"/>
      <c r="K16" s="934"/>
      <c r="L16" s="935"/>
    </row>
    <row r="17" spans="2:12" ht="15" customHeight="1" x14ac:dyDescent="0.25">
      <c r="B17" s="933"/>
      <c r="C17" s="934"/>
      <c r="D17" s="934"/>
      <c r="E17" s="934"/>
      <c r="F17" s="934"/>
      <c r="G17" s="935"/>
      <c r="H17" s="933"/>
      <c r="I17" s="934"/>
      <c r="J17" s="934"/>
      <c r="K17" s="934"/>
      <c r="L17" s="935"/>
    </row>
    <row r="18" spans="2:12" ht="15" customHeight="1" x14ac:dyDescent="0.25">
      <c r="B18" s="933"/>
      <c r="C18" s="934"/>
      <c r="D18" s="934"/>
      <c r="E18" s="934"/>
      <c r="F18" s="934"/>
      <c r="G18" s="935"/>
      <c r="H18" s="933"/>
      <c r="I18" s="934"/>
      <c r="J18" s="934"/>
      <c r="K18" s="934"/>
      <c r="L18" s="935"/>
    </row>
    <row r="19" spans="2:12" ht="15" customHeight="1" thickBot="1" x14ac:dyDescent="0.3">
      <c r="B19" s="933"/>
      <c r="C19" s="934"/>
      <c r="D19" s="934"/>
      <c r="E19" s="934"/>
      <c r="F19" s="934"/>
      <c r="G19" s="935"/>
      <c r="H19" s="933"/>
      <c r="I19" s="934"/>
      <c r="J19" s="934"/>
      <c r="K19" s="934"/>
      <c r="L19" s="935"/>
    </row>
    <row r="20" spans="2:12" ht="15" customHeight="1" x14ac:dyDescent="0.25">
      <c r="B20" s="936" t="s">
        <v>975</v>
      </c>
      <c r="C20" s="937"/>
      <c r="D20" s="937"/>
      <c r="E20" s="937"/>
      <c r="F20" s="937"/>
      <c r="G20" s="938"/>
      <c r="H20" s="942" t="s">
        <v>896</v>
      </c>
      <c r="I20" s="943"/>
      <c r="J20" s="943"/>
      <c r="K20" s="943"/>
      <c r="L20" s="944"/>
    </row>
    <row r="21" spans="2:12" ht="15" customHeight="1" thickBot="1" x14ac:dyDescent="0.3">
      <c r="B21" s="939"/>
      <c r="C21" s="940"/>
      <c r="D21" s="940"/>
      <c r="E21" s="940"/>
      <c r="F21" s="940"/>
      <c r="G21" s="941"/>
      <c r="H21" s="945"/>
      <c r="I21" s="946"/>
      <c r="J21" s="946"/>
      <c r="K21" s="946"/>
      <c r="L21" s="947"/>
    </row>
    <row r="22" spans="2:12" ht="15" customHeight="1" x14ac:dyDescent="0.25">
      <c r="B22" s="948" t="s">
        <v>768</v>
      </c>
      <c r="C22" s="949"/>
      <c r="D22" s="949"/>
      <c r="E22" s="949"/>
      <c r="F22" s="949"/>
      <c r="G22" s="950"/>
      <c r="H22" s="948" t="s">
        <v>769</v>
      </c>
      <c r="I22" s="949"/>
      <c r="J22" s="949"/>
      <c r="K22" s="949"/>
      <c r="L22" s="950"/>
    </row>
    <row r="23" spans="2:12" ht="15" customHeight="1" x14ac:dyDescent="0.25">
      <c r="B23" s="933"/>
      <c r="C23" s="934"/>
      <c r="D23" s="934"/>
      <c r="E23" s="934"/>
      <c r="F23" s="934"/>
      <c r="G23" s="935"/>
      <c r="H23" s="933"/>
      <c r="I23" s="934"/>
      <c r="J23" s="934"/>
      <c r="K23" s="934"/>
      <c r="L23" s="935"/>
    </row>
    <row r="24" spans="2:12" x14ac:dyDescent="0.25">
      <c r="B24" s="933"/>
      <c r="C24" s="934"/>
      <c r="D24" s="934"/>
      <c r="E24" s="934"/>
      <c r="F24" s="934"/>
      <c r="G24" s="935"/>
      <c r="H24" s="933"/>
      <c r="I24" s="934"/>
      <c r="J24" s="934"/>
      <c r="K24" s="934"/>
      <c r="L24" s="935"/>
    </row>
    <row r="25" spans="2:12" ht="15" customHeight="1" x14ac:dyDescent="0.25">
      <c r="B25" s="933"/>
      <c r="C25" s="934"/>
      <c r="D25" s="934"/>
      <c r="E25" s="934"/>
      <c r="F25" s="934"/>
      <c r="G25" s="935"/>
      <c r="H25" s="933"/>
      <c r="I25" s="934"/>
      <c r="J25" s="934"/>
      <c r="K25" s="934"/>
      <c r="L25" s="935"/>
    </row>
    <row r="26" spans="2:12" ht="15" customHeight="1" x14ac:dyDescent="0.25">
      <c r="B26" s="933"/>
      <c r="C26" s="934"/>
      <c r="D26" s="934"/>
      <c r="E26" s="934"/>
      <c r="F26" s="934"/>
      <c r="G26" s="935"/>
      <c r="H26" s="933"/>
      <c r="I26" s="934"/>
      <c r="J26" s="934"/>
      <c r="K26" s="934"/>
      <c r="L26" s="935"/>
    </row>
    <row r="27" spans="2:12" ht="15" customHeight="1" x14ac:dyDescent="0.25">
      <c r="B27" s="933"/>
      <c r="C27" s="934"/>
      <c r="D27" s="934"/>
      <c r="E27" s="934"/>
      <c r="F27" s="934"/>
      <c r="G27" s="935"/>
      <c r="H27" s="933"/>
      <c r="I27" s="934"/>
      <c r="J27" s="934"/>
      <c r="K27" s="934"/>
      <c r="L27" s="935"/>
    </row>
    <row r="28" spans="2:12" ht="15" customHeight="1" x14ac:dyDescent="0.25">
      <c r="B28" s="933"/>
      <c r="C28" s="934"/>
      <c r="D28" s="934"/>
      <c r="E28" s="934"/>
      <c r="F28" s="934"/>
      <c r="G28" s="935"/>
      <c r="H28" s="933"/>
      <c r="I28" s="934"/>
      <c r="J28" s="934"/>
      <c r="K28" s="934"/>
      <c r="L28" s="935"/>
    </row>
    <row r="29" spans="2:12" ht="15" customHeight="1" x14ac:dyDescent="0.25">
      <c r="B29" s="933"/>
      <c r="C29" s="934"/>
      <c r="D29" s="934"/>
      <c r="E29" s="934"/>
      <c r="F29" s="934"/>
      <c r="G29" s="935"/>
      <c r="H29" s="933"/>
      <c r="I29" s="934"/>
      <c r="J29" s="934"/>
      <c r="K29" s="934"/>
      <c r="L29" s="935"/>
    </row>
    <row r="30" spans="2:12" ht="15" customHeight="1" x14ac:dyDescent="0.25">
      <c r="B30" s="933"/>
      <c r="C30" s="934"/>
      <c r="D30" s="934"/>
      <c r="E30" s="934"/>
      <c r="F30" s="934"/>
      <c r="G30" s="935"/>
      <c r="H30" s="933"/>
      <c r="I30" s="934"/>
      <c r="J30" s="934"/>
      <c r="K30" s="934"/>
      <c r="L30" s="935"/>
    </row>
    <row r="31" spans="2:12" ht="15" customHeight="1" x14ac:dyDescent="0.25">
      <c r="B31" s="933"/>
      <c r="C31" s="934"/>
      <c r="D31" s="934"/>
      <c r="E31" s="934"/>
      <c r="F31" s="934"/>
      <c r="G31" s="935"/>
      <c r="H31" s="933"/>
      <c r="I31" s="934"/>
      <c r="J31" s="934"/>
      <c r="K31" s="934"/>
      <c r="L31" s="935"/>
    </row>
    <row r="32" spans="2:12" ht="15" customHeight="1" x14ac:dyDescent="0.25">
      <c r="B32" s="933"/>
      <c r="C32" s="934"/>
      <c r="D32" s="934"/>
      <c r="E32" s="934"/>
      <c r="F32" s="934"/>
      <c r="G32" s="935"/>
      <c r="H32" s="933"/>
      <c r="I32" s="934"/>
      <c r="J32" s="934"/>
      <c r="K32" s="934"/>
      <c r="L32" s="935"/>
    </row>
    <row r="33" spans="2:12" ht="15" customHeight="1" x14ac:dyDescent="0.25">
      <c r="B33" s="933"/>
      <c r="C33" s="934"/>
      <c r="D33" s="934"/>
      <c r="E33" s="934"/>
      <c r="F33" s="934"/>
      <c r="G33" s="935"/>
      <c r="H33" s="933"/>
      <c r="I33" s="934"/>
      <c r="J33" s="934"/>
      <c r="K33" s="934"/>
      <c r="L33" s="935"/>
    </row>
    <row r="34" spans="2:12" ht="15" customHeight="1" x14ac:dyDescent="0.25">
      <c r="B34" s="933"/>
      <c r="C34" s="934"/>
      <c r="D34" s="934"/>
      <c r="E34" s="934"/>
      <c r="F34" s="934"/>
      <c r="G34" s="935"/>
      <c r="H34" s="933"/>
      <c r="I34" s="934"/>
      <c r="J34" s="934"/>
      <c r="K34" s="934"/>
      <c r="L34" s="935"/>
    </row>
    <row r="35" spans="2:12" ht="41.25" customHeight="1" thickBot="1" x14ac:dyDescent="0.3">
      <c r="B35" s="933"/>
      <c r="C35" s="934"/>
      <c r="D35" s="934"/>
      <c r="E35" s="934"/>
      <c r="F35" s="934"/>
      <c r="G35" s="935"/>
      <c r="H35" s="933"/>
      <c r="I35" s="934"/>
      <c r="J35" s="934"/>
      <c r="K35" s="934"/>
      <c r="L35" s="935"/>
    </row>
    <row r="36" spans="2:12" ht="33.75" customHeight="1" x14ac:dyDescent="0.25">
      <c r="B36" s="936" t="s">
        <v>897</v>
      </c>
      <c r="C36" s="937"/>
      <c r="D36" s="937"/>
      <c r="E36" s="937"/>
      <c r="F36" s="937"/>
      <c r="G36" s="938"/>
      <c r="H36" s="942" t="s">
        <v>976</v>
      </c>
      <c r="I36" s="943"/>
      <c r="J36" s="943"/>
      <c r="K36" s="943"/>
      <c r="L36" s="944"/>
    </row>
    <row r="37" spans="2:12" ht="15" customHeight="1" thickBot="1" x14ac:dyDescent="0.3">
      <c r="B37" s="939"/>
      <c r="C37" s="940"/>
      <c r="D37" s="940"/>
      <c r="E37" s="940"/>
      <c r="F37" s="940"/>
      <c r="G37" s="941"/>
      <c r="H37" s="945"/>
      <c r="I37" s="946"/>
      <c r="J37" s="946"/>
      <c r="K37" s="946"/>
      <c r="L37" s="947"/>
    </row>
    <row r="38" spans="2:12" x14ac:dyDescent="0.25">
      <c r="B38" s="948" t="s">
        <v>768</v>
      </c>
      <c r="C38" s="949"/>
      <c r="D38" s="949"/>
      <c r="E38" s="949"/>
      <c r="F38" s="949"/>
      <c r="G38" s="950"/>
      <c r="H38" s="948" t="s">
        <v>769</v>
      </c>
      <c r="I38" s="949"/>
      <c r="J38" s="949"/>
      <c r="K38" s="949"/>
      <c r="L38" s="950"/>
    </row>
    <row r="39" spans="2:12" x14ac:dyDescent="0.25">
      <c r="B39" s="933"/>
      <c r="C39" s="934"/>
      <c r="D39" s="934"/>
      <c r="E39" s="934"/>
      <c r="F39" s="934"/>
      <c r="G39" s="935"/>
      <c r="H39" s="933"/>
      <c r="I39" s="934"/>
      <c r="J39" s="934"/>
      <c r="K39" s="934"/>
      <c r="L39" s="935"/>
    </row>
    <row r="40" spans="2:12" x14ac:dyDescent="0.25">
      <c r="B40" s="933"/>
      <c r="C40" s="934"/>
      <c r="D40" s="934"/>
      <c r="E40" s="934"/>
      <c r="F40" s="934"/>
      <c r="G40" s="935"/>
      <c r="H40" s="933"/>
      <c r="I40" s="934"/>
      <c r="J40" s="934"/>
      <c r="K40" s="934"/>
      <c r="L40" s="935"/>
    </row>
    <row r="41" spans="2:12" x14ac:dyDescent="0.25">
      <c r="B41" s="933"/>
      <c r="C41" s="934"/>
      <c r="D41" s="934"/>
      <c r="E41" s="934"/>
      <c r="F41" s="934"/>
      <c r="G41" s="935"/>
      <c r="H41" s="933"/>
      <c r="I41" s="934"/>
      <c r="J41" s="934"/>
      <c r="K41" s="934"/>
      <c r="L41" s="935"/>
    </row>
    <row r="42" spans="2:12" x14ac:dyDescent="0.25">
      <c r="B42" s="933"/>
      <c r="C42" s="934"/>
      <c r="D42" s="934"/>
      <c r="E42" s="934"/>
      <c r="F42" s="934"/>
      <c r="G42" s="935"/>
      <c r="H42" s="933"/>
      <c r="I42" s="934"/>
      <c r="J42" s="934"/>
      <c r="K42" s="934"/>
      <c r="L42" s="935"/>
    </row>
    <row r="43" spans="2:12" x14ac:dyDescent="0.25">
      <c r="B43" s="933"/>
      <c r="C43" s="934"/>
      <c r="D43" s="934"/>
      <c r="E43" s="934"/>
      <c r="F43" s="934"/>
      <c r="G43" s="935"/>
      <c r="H43" s="933"/>
      <c r="I43" s="934"/>
      <c r="J43" s="934"/>
      <c r="K43" s="934"/>
      <c r="L43" s="935"/>
    </row>
    <row r="44" spans="2:12" x14ac:dyDescent="0.25">
      <c r="B44" s="933"/>
      <c r="C44" s="934"/>
      <c r="D44" s="934"/>
      <c r="E44" s="934"/>
      <c r="F44" s="934"/>
      <c r="G44" s="935"/>
      <c r="H44" s="933"/>
      <c r="I44" s="934"/>
      <c r="J44" s="934"/>
      <c r="K44" s="934"/>
      <c r="L44" s="935"/>
    </row>
    <row r="45" spans="2:12" x14ac:dyDescent="0.25">
      <c r="B45" s="933"/>
      <c r="C45" s="934"/>
      <c r="D45" s="934"/>
      <c r="E45" s="934"/>
      <c r="F45" s="934"/>
      <c r="G45" s="935"/>
      <c r="H45" s="933"/>
      <c r="I45" s="934"/>
      <c r="J45" s="934"/>
      <c r="K45" s="934"/>
      <c r="L45" s="935"/>
    </row>
    <row r="46" spans="2:12" x14ac:dyDescent="0.25">
      <c r="B46" s="933"/>
      <c r="C46" s="934"/>
      <c r="D46" s="934"/>
      <c r="E46" s="934"/>
      <c r="F46" s="934"/>
      <c r="G46" s="935"/>
      <c r="H46" s="933"/>
      <c r="I46" s="934"/>
      <c r="J46" s="934"/>
      <c r="K46" s="934"/>
      <c r="L46" s="935"/>
    </row>
    <row r="47" spans="2:12" x14ac:dyDescent="0.25">
      <c r="B47" s="933"/>
      <c r="C47" s="934"/>
      <c r="D47" s="934"/>
      <c r="E47" s="934"/>
      <c r="F47" s="934"/>
      <c r="G47" s="935"/>
      <c r="H47" s="933"/>
      <c r="I47" s="934"/>
      <c r="J47" s="934"/>
      <c r="K47" s="934"/>
      <c r="L47" s="935"/>
    </row>
    <row r="48" spans="2:12" x14ac:dyDescent="0.25">
      <c r="B48" s="933"/>
      <c r="C48" s="934"/>
      <c r="D48" s="934"/>
      <c r="E48" s="934"/>
      <c r="F48" s="934"/>
      <c r="G48" s="935"/>
      <c r="H48" s="933"/>
      <c r="I48" s="934"/>
      <c r="J48" s="934"/>
      <c r="K48" s="934"/>
      <c r="L48" s="935"/>
    </row>
    <row r="49" spans="2:12" x14ac:dyDescent="0.25">
      <c r="B49" s="933"/>
      <c r="C49" s="934"/>
      <c r="D49" s="934"/>
      <c r="E49" s="934"/>
      <c r="F49" s="934"/>
      <c r="G49" s="935"/>
      <c r="H49" s="933"/>
      <c r="I49" s="934"/>
      <c r="J49" s="934"/>
      <c r="K49" s="934"/>
      <c r="L49" s="935"/>
    </row>
    <row r="50" spans="2:12" x14ac:dyDescent="0.25">
      <c r="B50" s="933"/>
      <c r="C50" s="934"/>
      <c r="D50" s="934"/>
      <c r="E50" s="934"/>
      <c r="F50" s="934"/>
      <c r="G50" s="935"/>
      <c r="H50" s="933"/>
      <c r="I50" s="934"/>
      <c r="J50" s="934"/>
      <c r="K50" s="934"/>
      <c r="L50" s="935"/>
    </row>
    <row r="51" spans="2:12" ht="38.25" customHeight="1" thickBot="1" x14ac:dyDescent="0.3">
      <c r="B51" s="933"/>
      <c r="C51" s="934"/>
      <c r="D51" s="934"/>
      <c r="E51" s="934"/>
      <c r="F51" s="934"/>
      <c r="G51" s="935"/>
      <c r="H51" s="933"/>
      <c r="I51" s="934"/>
      <c r="J51" s="934"/>
      <c r="K51" s="934"/>
      <c r="L51" s="935"/>
    </row>
    <row r="52" spans="2:12" x14ac:dyDescent="0.25">
      <c r="B52" s="936" t="s">
        <v>977</v>
      </c>
      <c r="C52" s="937"/>
      <c r="D52" s="937"/>
      <c r="E52" s="937"/>
      <c r="F52" s="937"/>
      <c r="G52" s="938"/>
      <c r="H52" s="942" t="s">
        <v>978</v>
      </c>
      <c r="I52" s="943"/>
      <c r="J52" s="943"/>
      <c r="K52" s="943"/>
      <c r="L52" s="944"/>
    </row>
    <row r="53" spans="2:12" ht="15.75" thickBot="1" x14ac:dyDescent="0.3">
      <c r="B53" s="939"/>
      <c r="C53" s="940"/>
      <c r="D53" s="940"/>
      <c r="E53" s="940"/>
      <c r="F53" s="940"/>
      <c r="G53" s="941"/>
      <c r="H53" s="945"/>
      <c r="I53" s="946"/>
      <c r="J53" s="946"/>
      <c r="K53" s="946"/>
      <c r="L53" s="947"/>
    </row>
    <row r="54" spans="2:12" x14ac:dyDescent="0.25">
      <c r="B54" s="948" t="s">
        <v>768</v>
      </c>
      <c r="C54" s="949"/>
      <c r="D54" s="949"/>
      <c r="E54" s="949"/>
      <c r="F54" s="949"/>
      <c r="G54" s="950"/>
      <c r="H54" s="948" t="s">
        <v>769</v>
      </c>
      <c r="I54" s="949"/>
      <c r="J54" s="949"/>
      <c r="K54" s="949"/>
      <c r="L54" s="950"/>
    </row>
    <row r="55" spans="2:12" x14ac:dyDescent="0.25">
      <c r="B55" s="933"/>
      <c r="C55" s="934"/>
      <c r="D55" s="934"/>
      <c r="E55" s="934"/>
      <c r="F55" s="934"/>
      <c r="G55" s="935"/>
      <c r="H55" s="933"/>
      <c r="I55" s="934"/>
      <c r="J55" s="934"/>
      <c r="K55" s="934"/>
      <c r="L55" s="935"/>
    </row>
    <row r="56" spans="2:12" x14ac:dyDescent="0.25">
      <c r="B56" s="933"/>
      <c r="C56" s="934"/>
      <c r="D56" s="934"/>
      <c r="E56" s="934"/>
      <c r="F56" s="934"/>
      <c r="G56" s="935"/>
      <c r="H56" s="933"/>
      <c r="I56" s="934"/>
      <c r="J56" s="934"/>
      <c r="K56" s="934"/>
      <c r="L56" s="935"/>
    </row>
    <row r="57" spans="2:12" x14ac:dyDescent="0.25">
      <c r="B57" s="933"/>
      <c r="C57" s="934"/>
      <c r="D57" s="934"/>
      <c r="E57" s="934"/>
      <c r="F57" s="934"/>
      <c r="G57" s="935"/>
      <c r="H57" s="933"/>
      <c r="I57" s="934"/>
      <c r="J57" s="934"/>
      <c r="K57" s="934"/>
      <c r="L57" s="935"/>
    </row>
    <row r="58" spans="2:12" x14ac:dyDescent="0.25">
      <c r="B58" s="933"/>
      <c r="C58" s="934"/>
      <c r="D58" s="934"/>
      <c r="E58" s="934"/>
      <c r="F58" s="934"/>
      <c r="G58" s="935"/>
      <c r="H58" s="933"/>
      <c r="I58" s="934"/>
      <c r="J58" s="934"/>
      <c r="K58" s="934"/>
      <c r="L58" s="935"/>
    </row>
    <row r="59" spans="2:12" x14ac:dyDescent="0.25">
      <c r="B59" s="933"/>
      <c r="C59" s="934"/>
      <c r="D59" s="934"/>
      <c r="E59" s="934"/>
      <c r="F59" s="934"/>
      <c r="G59" s="935"/>
      <c r="H59" s="933"/>
      <c r="I59" s="934"/>
      <c r="J59" s="934"/>
      <c r="K59" s="934"/>
      <c r="L59" s="935"/>
    </row>
    <row r="60" spans="2:12" x14ac:dyDescent="0.25">
      <c r="B60" s="933"/>
      <c r="C60" s="934"/>
      <c r="D60" s="934"/>
      <c r="E60" s="934"/>
      <c r="F60" s="934"/>
      <c r="G60" s="935"/>
      <c r="H60" s="933"/>
      <c r="I60" s="934"/>
      <c r="J60" s="934"/>
      <c r="K60" s="934"/>
      <c r="L60" s="935"/>
    </row>
    <row r="61" spans="2:12" x14ac:dyDescent="0.25">
      <c r="B61" s="933"/>
      <c r="C61" s="934"/>
      <c r="D61" s="934"/>
      <c r="E61" s="934"/>
      <c r="F61" s="934"/>
      <c r="G61" s="935"/>
      <c r="H61" s="933"/>
      <c r="I61" s="934"/>
      <c r="J61" s="934"/>
      <c r="K61" s="934"/>
      <c r="L61" s="935"/>
    </row>
    <row r="62" spans="2:12" x14ac:dyDescent="0.25">
      <c r="B62" s="933"/>
      <c r="C62" s="934"/>
      <c r="D62" s="934"/>
      <c r="E62" s="934"/>
      <c r="F62" s="934"/>
      <c r="G62" s="935"/>
      <c r="H62" s="933"/>
      <c r="I62" s="934"/>
      <c r="J62" s="934"/>
      <c r="K62" s="934"/>
      <c r="L62" s="935"/>
    </row>
    <row r="63" spans="2:12" x14ac:dyDescent="0.25">
      <c r="B63" s="933"/>
      <c r="C63" s="934"/>
      <c r="D63" s="934"/>
      <c r="E63" s="934"/>
      <c r="F63" s="934"/>
      <c r="G63" s="935"/>
      <c r="H63" s="933"/>
      <c r="I63" s="934"/>
      <c r="J63" s="934"/>
      <c r="K63" s="934"/>
      <c r="L63" s="935"/>
    </row>
    <row r="64" spans="2:12" x14ac:dyDescent="0.25">
      <c r="B64" s="933"/>
      <c r="C64" s="934"/>
      <c r="D64" s="934"/>
      <c r="E64" s="934"/>
      <c r="F64" s="934"/>
      <c r="G64" s="935"/>
      <c r="H64" s="933"/>
      <c r="I64" s="934"/>
      <c r="J64" s="934"/>
      <c r="K64" s="934"/>
      <c r="L64" s="935"/>
    </row>
    <row r="65" spans="2:12" x14ac:dyDescent="0.25">
      <c r="B65" s="933"/>
      <c r="C65" s="934"/>
      <c r="D65" s="934"/>
      <c r="E65" s="934"/>
      <c r="F65" s="934"/>
      <c r="G65" s="935"/>
      <c r="H65" s="933"/>
      <c r="I65" s="934"/>
      <c r="J65" s="934"/>
      <c r="K65" s="934"/>
      <c r="L65" s="935"/>
    </row>
    <row r="66" spans="2:12" x14ac:dyDescent="0.25">
      <c r="B66" s="933"/>
      <c r="C66" s="934"/>
      <c r="D66" s="934"/>
      <c r="E66" s="934"/>
      <c r="F66" s="934"/>
      <c r="G66" s="935"/>
      <c r="H66" s="933"/>
      <c r="I66" s="934"/>
      <c r="J66" s="934"/>
      <c r="K66" s="934"/>
      <c r="L66" s="935"/>
    </row>
    <row r="67" spans="2:12" ht="40.5" customHeight="1" thickBot="1" x14ac:dyDescent="0.3">
      <c r="B67" s="933"/>
      <c r="C67" s="934"/>
      <c r="D67" s="934"/>
      <c r="E67" s="934"/>
      <c r="F67" s="934"/>
      <c r="G67" s="935"/>
      <c r="H67" s="933"/>
      <c r="I67" s="934"/>
      <c r="J67" s="934"/>
      <c r="K67" s="934"/>
      <c r="L67" s="935"/>
    </row>
    <row r="68" spans="2:12" x14ac:dyDescent="0.25">
      <c r="B68" s="936" t="s">
        <v>979</v>
      </c>
      <c r="C68" s="937"/>
      <c r="D68" s="937"/>
      <c r="E68" s="937"/>
      <c r="F68" s="937"/>
      <c r="G68" s="938"/>
      <c r="H68" s="942" t="s">
        <v>980</v>
      </c>
      <c r="I68" s="943"/>
      <c r="J68" s="943"/>
      <c r="K68" s="943"/>
      <c r="L68" s="944"/>
    </row>
    <row r="69" spans="2:12" ht="15.75" thickBot="1" x14ac:dyDescent="0.3">
      <c r="B69" s="939"/>
      <c r="C69" s="940"/>
      <c r="D69" s="940"/>
      <c r="E69" s="940"/>
      <c r="F69" s="940"/>
      <c r="G69" s="941"/>
      <c r="H69" s="945"/>
      <c r="I69" s="946"/>
      <c r="J69" s="946"/>
      <c r="K69" s="946"/>
      <c r="L69" s="947"/>
    </row>
    <row r="70" spans="2:12" x14ac:dyDescent="0.25">
      <c r="B70" s="948" t="s">
        <v>768</v>
      </c>
      <c r="C70" s="949"/>
      <c r="D70" s="949"/>
      <c r="E70" s="949"/>
      <c r="F70" s="949"/>
      <c r="G70" s="950"/>
      <c r="H70" s="948" t="s">
        <v>769</v>
      </c>
      <c r="I70" s="949"/>
      <c r="J70" s="949"/>
      <c r="K70" s="949"/>
      <c r="L70" s="950"/>
    </row>
    <row r="71" spans="2:12" x14ac:dyDescent="0.25">
      <c r="B71" s="933"/>
      <c r="C71" s="934"/>
      <c r="D71" s="934"/>
      <c r="E71" s="934"/>
      <c r="F71" s="934"/>
      <c r="G71" s="935"/>
      <c r="H71" s="933"/>
      <c r="I71" s="934"/>
      <c r="J71" s="934"/>
      <c r="K71" s="934"/>
      <c r="L71" s="935"/>
    </row>
    <row r="72" spans="2:12" x14ac:dyDescent="0.25">
      <c r="B72" s="933"/>
      <c r="C72" s="934"/>
      <c r="D72" s="934"/>
      <c r="E72" s="934"/>
      <c r="F72" s="934"/>
      <c r="G72" s="935"/>
      <c r="H72" s="933"/>
      <c r="I72" s="934"/>
      <c r="J72" s="934"/>
      <c r="K72" s="934"/>
      <c r="L72" s="935"/>
    </row>
    <row r="73" spans="2:12" x14ac:dyDescent="0.25">
      <c r="B73" s="933"/>
      <c r="C73" s="934"/>
      <c r="D73" s="934"/>
      <c r="E73" s="934"/>
      <c r="F73" s="934"/>
      <c r="G73" s="935"/>
      <c r="H73" s="933"/>
      <c r="I73" s="934"/>
      <c r="J73" s="934"/>
      <c r="K73" s="934"/>
      <c r="L73" s="935"/>
    </row>
    <row r="74" spans="2:12" x14ac:dyDescent="0.25">
      <c r="B74" s="933"/>
      <c r="C74" s="934"/>
      <c r="D74" s="934"/>
      <c r="E74" s="934"/>
      <c r="F74" s="934"/>
      <c r="G74" s="935"/>
      <c r="H74" s="933"/>
      <c r="I74" s="934"/>
      <c r="J74" s="934"/>
      <c r="K74" s="934"/>
      <c r="L74" s="935"/>
    </row>
    <row r="75" spans="2:12" x14ac:dyDescent="0.25">
      <c r="B75" s="933"/>
      <c r="C75" s="934"/>
      <c r="D75" s="934"/>
      <c r="E75" s="934"/>
      <c r="F75" s="934"/>
      <c r="G75" s="935"/>
      <c r="H75" s="933"/>
      <c r="I75" s="934"/>
      <c r="J75" s="934"/>
      <c r="K75" s="934"/>
      <c r="L75" s="935"/>
    </row>
    <row r="76" spans="2:12" x14ac:dyDescent="0.25">
      <c r="B76" s="933"/>
      <c r="C76" s="934"/>
      <c r="D76" s="934"/>
      <c r="E76" s="934"/>
      <c r="F76" s="934"/>
      <c r="G76" s="935"/>
      <c r="H76" s="933"/>
      <c r="I76" s="934"/>
      <c r="J76" s="934"/>
      <c r="K76" s="934"/>
      <c r="L76" s="935"/>
    </row>
    <row r="77" spans="2:12" x14ac:dyDescent="0.25">
      <c r="B77" s="933"/>
      <c r="C77" s="934"/>
      <c r="D77" s="934"/>
      <c r="E77" s="934"/>
      <c r="F77" s="934"/>
      <c r="G77" s="935"/>
      <c r="H77" s="933"/>
      <c r="I77" s="934"/>
      <c r="J77" s="934"/>
      <c r="K77" s="934"/>
      <c r="L77" s="935"/>
    </row>
    <row r="78" spans="2:12" x14ac:dyDescent="0.25">
      <c r="B78" s="933"/>
      <c r="C78" s="934"/>
      <c r="D78" s="934"/>
      <c r="E78" s="934"/>
      <c r="F78" s="934"/>
      <c r="G78" s="935"/>
      <c r="H78" s="933"/>
      <c r="I78" s="934"/>
      <c r="J78" s="934"/>
      <c r="K78" s="934"/>
      <c r="L78" s="935"/>
    </row>
    <row r="79" spans="2:12" x14ac:dyDescent="0.25">
      <c r="B79" s="933"/>
      <c r="C79" s="934"/>
      <c r="D79" s="934"/>
      <c r="E79" s="934"/>
      <c r="F79" s="934"/>
      <c r="G79" s="935"/>
      <c r="H79" s="933"/>
      <c r="I79" s="934"/>
      <c r="J79" s="934"/>
      <c r="K79" s="934"/>
      <c r="L79" s="935"/>
    </row>
    <row r="80" spans="2:12" x14ac:dyDescent="0.25">
      <c r="B80" s="933"/>
      <c r="C80" s="934"/>
      <c r="D80" s="934"/>
      <c r="E80" s="934"/>
      <c r="F80" s="934"/>
      <c r="G80" s="935"/>
      <c r="H80" s="933"/>
      <c r="I80" s="934"/>
      <c r="J80" s="934"/>
      <c r="K80" s="934"/>
      <c r="L80" s="935"/>
    </row>
    <row r="81" spans="2:12" x14ac:dyDescent="0.25">
      <c r="B81" s="933"/>
      <c r="C81" s="934"/>
      <c r="D81" s="934"/>
      <c r="E81" s="934"/>
      <c r="F81" s="934"/>
      <c r="G81" s="935"/>
      <c r="H81" s="933"/>
      <c r="I81" s="934"/>
      <c r="J81" s="934"/>
      <c r="K81" s="934"/>
      <c r="L81" s="935"/>
    </row>
    <row r="82" spans="2:12" x14ac:dyDescent="0.25">
      <c r="B82" s="933"/>
      <c r="C82" s="934"/>
      <c r="D82" s="934"/>
      <c r="E82" s="934"/>
      <c r="F82" s="934"/>
      <c r="G82" s="935"/>
      <c r="H82" s="933"/>
      <c r="I82" s="934"/>
      <c r="J82" s="934"/>
      <c r="K82" s="934"/>
      <c r="L82" s="935"/>
    </row>
    <row r="83" spans="2:12" ht="37.5" customHeight="1" thickBot="1" x14ac:dyDescent="0.3">
      <c r="B83" s="933"/>
      <c r="C83" s="934"/>
      <c r="D83" s="934"/>
      <c r="E83" s="934"/>
      <c r="F83" s="934"/>
      <c r="G83" s="935"/>
      <c r="H83" s="933"/>
      <c r="I83" s="934"/>
      <c r="J83" s="934"/>
      <c r="K83" s="934"/>
      <c r="L83" s="935"/>
    </row>
    <row r="84" spans="2:12" x14ac:dyDescent="0.25">
      <c r="B84" s="936" t="s">
        <v>981</v>
      </c>
      <c r="C84" s="937"/>
      <c r="D84" s="937"/>
      <c r="E84" s="937"/>
      <c r="F84" s="937"/>
      <c r="G84" s="938"/>
      <c r="H84" s="942" t="s">
        <v>982</v>
      </c>
      <c r="I84" s="943"/>
      <c r="J84" s="943"/>
      <c r="K84" s="943"/>
      <c r="L84" s="944"/>
    </row>
    <row r="85" spans="2:12" ht="32.25" customHeight="1" thickBot="1" x14ac:dyDescent="0.3">
      <c r="B85" s="939"/>
      <c r="C85" s="940"/>
      <c r="D85" s="940"/>
      <c r="E85" s="940"/>
      <c r="F85" s="940"/>
      <c r="G85" s="941"/>
      <c r="H85" s="945"/>
      <c r="I85" s="946"/>
      <c r="J85" s="946"/>
      <c r="K85" s="946"/>
      <c r="L85" s="947"/>
    </row>
  </sheetData>
  <mergeCells count="27">
    <mergeCell ref="B84:G85"/>
    <mergeCell ref="H84:L85"/>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1:M117"/>
  <sheetViews>
    <sheetView view="pageBreakPreview" zoomScale="85" zoomScaleNormal="85" zoomScaleSheetLayoutView="85" zoomScalePageLayoutView="110" workbookViewId="0">
      <selection activeCell="H102" sqref="H102:L115"/>
    </sheetView>
  </sheetViews>
  <sheetFormatPr baseColWidth="10" defaultColWidth="11.42578125" defaultRowHeight="15" x14ac:dyDescent="0.25"/>
  <cols>
    <col min="1" max="1" width="3.7109375" style="134" customWidth="1"/>
    <col min="2" max="2" width="4.7109375" style="134" customWidth="1"/>
    <col min="3" max="3" width="8.28515625" style="134" customWidth="1"/>
    <col min="4" max="4" width="8" style="134" customWidth="1"/>
    <col min="5" max="5" width="11.42578125" style="134"/>
    <col min="6" max="6" width="12" style="134" customWidth="1"/>
    <col min="7" max="7" width="9.5703125" style="134" customWidth="1"/>
    <col min="8" max="8" width="8.5703125" style="134" customWidth="1"/>
    <col min="9" max="9" width="22.42578125" style="134" customWidth="1"/>
    <col min="10" max="10" width="13" style="134" customWidth="1"/>
    <col min="11" max="11" width="13.42578125" style="134" customWidth="1"/>
    <col min="12" max="12" width="9.5703125" style="134" customWidth="1"/>
    <col min="13" max="13" width="11.42578125" style="134" hidden="1" customWidth="1"/>
    <col min="14" max="16384" width="11.42578125" style="134"/>
  </cols>
  <sheetData>
    <row r="1" spans="2:12" ht="27.75" customHeight="1" x14ac:dyDescent="0.25">
      <c r="B1" s="913" t="s">
        <v>386</v>
      </c>
      <c r="C1" s="914"/>
      <c r="D1" s="914"/>
      <c r="E1" s="914"/>
      <c r="F1" s="914"/>
      <c r="G1" s="914"/>
      <c r="H1" s="914"/>
      <c r="I1" s="914"/>
      <c r="J1" s="914"/>
      <c r="K1" s="914"/>
      <c r="L1" s="915"/>
    </row>
    <row r="2" spans="2:12" ht="11.25" customHeight="1" x14ac:dyDescent="0.25">
      <c r="B2" s="916"/>
      <c r="C2" s="917"/>
      <c r="D2" s="917"/>
      <c r="E2" s="917"/>
      <c r="F2" s="917"/>
      <c r="G2" s="917"/>
      <c r="H2" s="917"/>
      <c r="I2" s="917"/>
      <c r="J2" s="917"/>
      <c r="K2" s="917"/>
      <c r="L2" s="918"/>
    </row>
    <row r="3" spans="2:12" ht="24.95" customHeight="1" x14ac:dyDescent="0.25">
      <c r="B3" s="919" t="s">
        <v>434</v>
      </c>
      <c r="C3" s="920"/>
      <c r="D3" s="920"/>
      <c r="E3" s="921"/>
      <c r="F3" s="184">
        <v>43936</v>
      </c>
      <c r="G3" s="919" t="s">
        <v>435</v>
      </c>
      <c r="H3" s="920"/>
      <c r="I3" s="921"/>
      <c r="J3" s="976">
        <v>43942</v>
      </c>
      <c r="K3" s="920"/>
      <c r="L3" s="921"/>
    </row>
    <row r="4" spans="2:12" ht="24.95" customHeight="1" x14ac:dyDescent="0.25">
      <c r="B4" s="925" t="s">
        <v>384</v>
      </c>
      <c r="C4" s="926"/>
      <c r="D4" s="926"/>
      <c r="E4" s="926"/>
      <c r="F4" s="926"/>
      <c r="G4" s="926"/>
      <c r="H4" s="927"/>
      <c r="I4" s="189" t="s">
        <v>744</v>
      </c>
      <c r="J4" s="189" t="s">
        <v>2</v>
      </c>
      <c r="K4" s="931" t="s">
        <v>0</v>
      </c>
      <c r="L4" s="932"/>
    </row>
    <row r="5" spans="2:12" ht="24.95" customHeight="1" x14ac:dyDescent="0.25">
      <c r="B5" s="928"/>
      <c r="C5" s="929"/>
      <c r="D5" s="929"/>
      <c r="E5" s="929"/>
      <c r="F5" s="929"/>
      <c r="G5" s="929"/>
      <c r="H5" s="930"/>
      <c r="I5" s="135" t="s">
        <v>745</v>
      </c>
      <c r="J5" s="189">
        <v>2</v>
      </c>
      <c r="K5" s="931" t="s">
        <v>436</v>
      </c>
      <c r="L5" s="932"/>
    </row>
    <row r="6" spans="2:12" ht="15.75" customHeight="1" x14ac:dyDescent="0.25">
      <c r="B6" s="933" t="s">
        <v>653</v>
      </c>
      <c r="C6" s="934"/>
      <c r="D6" s="934"/>
      <c r="E6" s="934"/>
      <c r="F6" s="934"/>
      <c r="G6" s="935"/>
      <c r="H6" s="933" t="s">
        <v>654</v>
      </c>
      <c r="I6" s="934"/>
      <c r="J6" s="934"/>
      <c r="K6" s="934"/>
      <c r="L6" s="935"/>
    </row>
    <row r="7" spans="2:12" x14ac:dyDescent="0.25">
      <c r="B7" s="933"/>
      <c r="C7" s="934"/>
      <c r="D7" s="934"/>
      <c r="E7" s="934"/>
      <c r="F7" s="934"/>
      <c r="G7" s="935"/>
      <c r="H7" s="933"/>
      <c r="I7" s="934"/>
      <c r="J7" s="934"/>
      <c r="K7" s="934"/>
      <c r="L7" s="935"/>
    </row>
    <row r="8" spans="2:12" x14ac:dyDescent="0.25">
      <c r="B8" s="933"/>
      <c r="C8" s="934"/>
      <c r="D8" s="934"/>
      <c r="E8" s="934"/>
      <c r="F8" s="934"/>
      <c r="G8" s="935"/>
      <c r="H8" s="933"/>
      <c r="I8" s="934"/>
      <c r="J8" s="934"/>
      <c r="K8" s="934"/>
      <c r="L8" s="935"/>
    </row>
    <row r="9" spans="2:12" x14ac:dyDescent="0.25">
      <c r="B9" s="933"/>
      <c r="C9" s="934"/>
      <c r="D9" s="934"/>
      <c r="E9" s="934"/>
      <c r="F9" s="934"/>
      <c r="G9" s="935"/>
      <c r="H9" s="933"/>
      <c r="I9" s="934"/>
      <c r="J9" s="934"/>
      <c r="K9" s="934"/>
      <c r="L9" s="935"/>
    </row>
    <row r="10" spans="2:12" x14ac:dyDescent="0.25">
      <c r="B10" s="933"/>
      <c r="C10" s="934"/>
      <c r="D10" s="934"/>
      <c r="E10" s="934"/>
      <c r="F10" s="934"/>
      <c r="G10" s="935"/>
      <c r="H10" s="933"/>
      <c r="I10" s="934"/>
      <c r="J10" s="934"/>
      <c r="K10" s="934"/>
      <c r="L10" s="935"/>
    </row>
    <row r="11" spans="2:12" x14ac:dyDescent="0.25">
      <c r="B11" s="933"/>
      <c r="C11" s="934"/>
      <c r="D11" s="934"/>
      <c r="E11" s="934"/>
      <c r="F11" s="934"/>
      <c r="G11" s="935"/>
      <c r="H11" s="933"/>
      <c r="I11" s="934"/>
      <c r="J11" s="934"/>
      <c r="K11" s="934"/>
      <c r="L11" s="935"/>
    </row>
    <row r="12" spans="2:12" x14ac:dyDescent="0.25">
      <c r="B12" s="933"/>
      <c r="C12" s="934"/>
      <c r="D12" s="934"/>
      <c r="E12" s="934"/>
      <c r="F12" s="934"/>
      <c r="G12" s="935"/>
      <c r="H12" s="933"/>
      <c r="I12" s="934"/>
      <c r="J12" s="934"/>
      <c r="K12" s="934"/>
      <c r="L12" s="935"/>
    </row>
    <row r="13" spans="2:12" x14ac:dyDescent="0.25">
      <c r="B13" s="933"/>
      <c r="C13" s="934"/>
      <c r="D13" s="934"/>
      <c r="E13" s="934"/>
      <c r="F13" s="934"/>
      <c r="G13" s="935"/>
      <c r="H13" s="933"/>
      <c r="I13" s="934"/>
      <c r="J13" s="934"/>
      <c r="K13" s="934"/>
      <c r="L13" s="935"/>
    </row>
    <row r="14" spans="2:12" x14ac:dyDescent="0.25">
      <c r="B14" s="933"/>
      <c r="C14" s="934"/>
      <c r="D14" s="934"/>
      <c r="E14" s="934"/>
      <c r="F14" s="934"/>
      <c r="G14" s="935"/>
      <c r="H14" s="933"/>
      <c r="I14" s="934"/>
      <c r="J14" s="934"/>
      <c r="K14" s="934"/>
      <c r="L14" s="935"/>
    </row>
    <row r="15" spans="2:12" x14ac:dyDescent="0.25">
      <c r="B15" s="933"/>
      <c r="C15" s="934"/>
      <c r="D15" s="934"/>
      <c r="E15" s="934"/>
      <c r="F15" s="934"/>
      <c r="G15" s="935"/>
      <c r="H15" s="933"/>
      <c r="I15" s="934"/>
      <c r="J15" s="934"/>
      <c r="K15" s="934"/>
      <c r="L15" s="935"/>
    </row>
    <row r="16" spans="2:12" x14ac:dyDescent="0.25">
      <c r="B16" s="933"/>
      <c r="C16" s="934"/>
      <c r="D16" s="934"/>
      <c r="E16" s="934"/>
      <c r="F16" s="934"/>
      <c r="G16" s="935"/>
      <c r="H16" s="933"/>
      <c r="I16" s="934"/>
      <c r="J16" s="934"/>
      <c r="K16" s="934"/>
      <c r="L16" s="935"/>
    </row>
    <row r="17" spans="2:13" x14ac:dyDescent="0.25">
      <c r="B17" s="933"/>
      <c r="C17" s="934"/>
      <c r="D17" s="934"/>
      <c r="E17" s="934"/>
      <c r="F17" s="934"/>
      <c r="G17" s="935"/>
      <c r="H17" s="933"/>
      <c r="I17" s="934"/>
      <c r="J17" s="934"/>
      <c r="K17" s="934"/>
      <c r="L17" s="935"/>
    </row>
    <row r="18" spans="2:13" x14ac:dyDescent="0.25">
      <c r="B18" s="933"/>
      <c r="C18" s="934"/>
      <c r="D18" s="934"/>
      <c r="E18" s="934"/>
      <c r="F18" s="934"/>
      <c r="G18" s="935"/>
      <c r="H18" s="933"/>
      <c r="I18" s="934"/>
      <c r="J18" s="934"/>
      <c r="K18" s="934"/>
      <c r="L18" s="935"/>
    </row>
    <row r="19" spans="2:13" ht="15.75" thickBot="1" x14ac:dyDescent="0.3">
      <c r="B19" s="933"/>
      <c r="C19" s="934"/>
      <c r="D19" s="934"/>
      <c r="E19" s="934"/>
      <c r="F19" s="934"/>
      <c r="G19" s="935"/>
      <c r="H19" s="933"/>
      <c r="I19" s="934"/>
      <c r="J19" s="934"/>
      <c r="K19" s="934"/>
      <c r="L19" s="935"/>
    </row>
    <row r="20" spans="2:13" ht="16.149999999999999" customHeight="1" x14ac:dyDescent="0.25">
      <c r="B20" s="951" t="s">
        <v>1064</v>
      </c>
      <c r="C20" s="952"/>
      <c r="D20" s="952"/>
      <c r="E20" s="952"/>
      <c r="F20" s="952"/>
      <c r="G20" s="953"/>
      <c r="H20" s="973" t="s">
        <v>1064</v>
      </c>
      <c r="I20" s="973"/>
      <c r="J20" s="973"/>
      <c r="K20" s="973"/>
      <c r="L20" s="973"/>
      <c r="M20" s="973"/>
    </row>
    <row r="21" spans="2:13" ht="18" customHeight="1" thickBot="1" x14ac:dyDescent="0.3">
      <c r="B21" s="954"/>
      <c r="C21" s="955"/>
      <c r="D21" s="955"/>
      <c r="E21" s="955"/>
      <c r="F21" s="955"/>
      <c r="G21" s="956"/>
      <c r="H21" s="973"/>
      <c r="I21" s="973"/>
      <c r="J21" s="973"/>
      <c r="K21" s="973"/>
      <c r="L21" s="973"/>
      <c r="M21" s="973"/>
    </row>
    <row r="22" spans="2:13" ht="15.75" customHeight="1" x14ac:dyDescent="0.25">
      <c r="B22" s="948" t="s">
        <v>768</v>
      </c>
      <c r="C22" s="949"/>
      <c r="D22" s="949"/>
      <c r="E22" s="949"/>
      <c r="F22" s="949"/>
      <c r="G22" s="950"/>
      <c r="H22" s="948" t="s">
        <v>769</v>
      </c>
      <c r="I22" s="949"/>
      <c r="J22" s="949"/>
      <c r="K22" s="949"/>
      <c r="L22" s="950"/>
    </row>
    <row r="23" spans="2:13" x14ac:dyDescent="0.25">
      <c r="B23" s="933"/>
      <c r="C23" s="934"/>
      <c r="D23" s="934"/>
      <c r="E23" s="934"/>
      <c r="F23" s="934"/>
      <c r="G23" s="935"/>
      <c r="H23" s="933"/>
      <c r="I23" s="934"/>
      <c r="J23" s="934"/>
      <c r="K23" s="934"/>
      <c r="L23" s="935"/>
    </row>
    <row r="24" spans="2:13" x14ac:dyDescent="0.25">
      <c r="B24" s="933"/>
      <c r="C24" s="934"/>
      <c r="D24" s="934"/>
      <c r="E24" s="934"/>
      <c r="F24" s="934"/>
      <c r="G24" s="935"/>
      <c r="H24" s="933"/>
      <c r="I24" s="934"/>
      <c r="J24" s="934"/>
      <c r="K24" s="934"/>
      <c r="L24" s="935"/>
    </row>
    <row r="25" spans="2:13" x14ac:dyDescent="0.25">
      <c r="B25" s="933"/>
      <c r="C25" s="934"/>
      <c r="D25" s="934"/>
      <c r="E25" s="934"/>
      <c r="F25" s="934"/>
      <c r="G25" s="935"/>
      <c r="H25" s="933"/>
      <c r="I25" s="934"/>
      <c r="J25" s="934"/>
      <c r="K25" s="934"/>
      <c r="L25" s="935"/>
    </row>
    <row r="26" spans="2:13" x14ac:dyDescent="0.25">
      <c r="B26" s="933"/>
      <c r="C26" s="934"/>
      <c r="D26" s="934"/>
      <c r="E26" s="934"/>
      <c r="F26" s="934"/>
      <c r="G26" s="935"/>
      <c r="H26" s="933"/>
      <c r="I26" s="934"/>
      <c r="J26" s="934"/>
      <c r="K26" s="934"/>
      <c r="L26" s="935"/>
    </row>
    <row r="27" spans="2:13" x14ac:dyDescent="0.25">
      <c r="B27" s="933"/>
      <c r="C27" s="934"/>
      <c r="D27" s="934"/>
      <c r="E27" s="934"/>
      <c r="F27" s="934"/>
      <c r="G27" s="935"/>
      <c r="H27" s="933"/>
      <c r="I27" s="934"/>
      <c r="J27" s="934"/>
      <c r="K27" s="934"/>
      <c r="L27" s="935"/>
    </row>
    <row r="28" spans="2:13" x14ac:dyDescent="0.25">
      <c r="B28" s="933"/>
      <c r="C28" s="934"/>
      <c r="D28" s="934"/>
      <c r="E28" s="934"/>
      <c r="F28" s="934"/>
      <c r="G28" s="935"/>
      <c r="H28" s="933"/>
      <c r="I28" s="934"/>
      <c r="J28" s="934"/>
      <c r="K28" s="934"/>
      <c r="L28" s="935"/>
    </row>
    <row r="29" spans="2:13" x14ac:dyDescent="0.25">
      <c r="B29" s="933"/>
      <c r="C29" s="934"/>
      <c r="D29" s="934"/>
      <c r="E29" s="934"/>
      <c r="F29" s="934"/>
      <c r="G29" s="935"/>
      <c r="H29" s="933"/>
      <c r="I29" s="934"/>
      <c r="J29" s="934"/>
      <c r="K29" s="934"/>
      <c r="L29" s="935"/>
    </row>
    <row r="30" spans="2:13" x14ac:dyDescent="0.25">
      <c r="B30" s="933"/>
      <c r="C30" s="934"/>
      <c r="D30" s="934"/>
      <c r="E30" s="934"/>
      <c r="F30" s="934"/>
      <c r="G30" s="935"/>
      <c r="H30" s="933"/>
      <c r="I30" s="934"/>
      <c r="J30" s="934"/>
      <c r="K30" s="934"/>
      <c r="L30" s="935"/>
    </row>
    <row r="31" spans="2:13" x14ac:dyDescent="0.25">
      <c r="B31" s="933"/>
      <c r="C31" s="934"/>
      <c r="D31" s="934"/>
      <c r="E31" s="934"/>
      <c r="F31" s="934"/>
      <c r="G31" s="935"/>
      <c r="H31" s="933"/>
      <c r="I31" s="934"/>
      <c r="J31" s="934"/>
      <c r="K31" s="934"/>
      <c r="L31" s="935"/>
    </row>
    <row r="32" spans="2:13" x14ac:dyDescent="0.25">
      <c r="B32" s="933"/>
      <c r="C32" s="934"/>
      <c r="D32" s="934"/>
      <c r="E32" s="934"/>
      <c r="F32" s="934"/>
      <c r="G32" s="935"/>
      <c r="H32" s="933"/>
      <c r="I32" s="934"/>
      <c r="J32" s="934"/>
      <c r="K32" s="934"/>
      <c r="L32" s="935"/>
    </row>
    <row r="33" spans="2:13" x14ac:dyDescent="0.25">
      <c r="B33" s="933"/>
      <c r="C33" s="934"/>
      <c r="D33" s="934"/>
      <c r="E33" s="934"/>
      <c r="F33" s="934"/>
      <c r="G33" s="935"/>
      <c r="H33" s="933"/>
      <c r="I33" s="934"/>
      <c r="J33" s="934"/>
      <c r="K33" s="934"/>
      <c r="L33" s="935"/>
    </row>
    <row r="34" spans="2:13" x14ac:dyDescent="0.25">
      <c r="B34" s="933"/>
      <c r="C34" s="934"/>
      <c r="D34" s="934"/>
      <c r="E34" s="934"/>
      <c r="F34" s="934"/>
      <c r="G34" s="935"/>
      <c r="H34" s="933"/>
      <c r="I34" s="934"/>
      <c r="J34" s="934"/>
      <c r="K34" s="934"/>
      <c r="L34" s="935"/>
    </row>
    <row r="35" spans="2:13" ht="15.75" thickBot="1" x14ac:dyDescent="0.3">
      <c r="B35" s="933"/>
      <c r="C35" s="934"/>
      <c r="D35" s="934"/>
      <c r="E35" s="934"/>
      <c r="F35" s="934"/>
      <c r="G35" s="935"/>
      <c r="H35" s="933"/>
      <c r="I35" s="934"/>
      <c r="J35" s="934"/>
      <c r="K35" s="934"/>
      <c r="L35" s="935"/>
    </row>
    <row r="36" spans="2:13" ht="21.6" customHeight="1" x14ac:dyDescent="0.25">
      <c r="B36" s="951" t="s">
        <v>1066</v>
      </c>
      <c r="C36" s="952"/>
      <c r="D36" s="952"/>
      <c r="E36" s="952"/>
      <c r="F36" s="952"/>
      <c r="G36" s="953"/>
      <c r="H36" s="974" t="s">
        <v>1065</v>
      </c>
      <c r="I36" s="973"/>
      <c r="J36" s="973"/>
      <c r="K36" s="973"/>
      <c r="L36" s="973"/>
      <c r="M36" s="975"/>
    </row>
    <row r="37" spans="2:13" ht="26.45" customHeight="1" thickBot="1" x14ac:dyDescent="0.3">
      <c r="B37" s="954"/>
      <c r="C37" s="955"/>
      <c r="D37" s="955"/>
      <c r="E37" s="955"/>
      <c r="F37" s="955"/>
      <c r="G37" s="956"/>
      <c r="H37" s="954"/>
      <c r="I37" s="955"/>
      <c r="J37" s="955"/>
      <c r="K37" s="955"/>
      <c r="L37" s="955"/>
      <c r="M37" s="956"/>
    </row>
    <row r="38" spans="2:13" x14ac:dyDescent="0.25">
      <c r="B38" s="948" t="s">
        <v>770</v>
      </c>
      <c r="C38" s="949"/>
      <c r="D38" s="949"/>
      <c r="E38" s="949"/>
      <c r="F38" s="949"/>
      <c r="G38" s="950"/>
      <c r="H38" s="948" t="s">
        <v>771</v>
      </c>
      <c r="I38" s="949"/>
      <c r="J38" s="949"/>
      <c r="K38" s="949"/>
      <c r="L38" s="950"/>
    </row>
    <row r="39" spans="2:13" x14ac:dyDescent="0.25">
      <c r="B39" s="933"/>
      <c r="C39" s="934"/>
      <c r="D39" s="934"/>
      <c r="E39" s="934"/>
      <c r="F39" s="934"/>
      <c r="G39" s="935"/>
      <c r="H39" s="933"/>
      <c r="I39" s="934"/>
      <c r="J39" s="934"/>
      <c r="K39" s="934"/>
      <c r="L39" s="935"/>
    </row>
    <row r="40" spans="2:13" x14ac:dyDescent="0.25">
      <c r="B40" s="933"/>
      <c r="C40" s="934"/>
      <c r="D40" s="934"/>
      <c r="E40" s="934"/>
      <c r="F40" s="934"/>
      <c r="G40" s="935"/>
      <c r="H40" s="933"/>
      <c r="I40" s="934"/>
      <c r="J40" s="934"/>
      <c r="K40" s="934"/>
      <c r="L40" s="935"/>
    </row>
    <row r="41" spans="2:13" x14ac:dyDescent="0.25">
      <c r="B41" s="933"/>
      <c r="C41" s="934"/>
      <c r="D41" s="934"/>
      <c r="E41" s="934"/>
      <c r="F41" s="934"/>
      <c r="G41" s="935"/>
      <c r="H41" s="933"/>
      <c r="I41" s="934"/>
      <c r="J41" s="934"/>
      <c r="K41" s="934"/>
      <c r="L41" s="935"/>
    </row>
    <row r="42" spans="2:13" x14ac:dyDescent="0.25">
      <c r="B42" s="933"/>
      <c r="C42" s="934"/>
      <c r="D42" s="934"/>
      <c r="E42" s="934"/>
      <c r="F42" s="934"/>
      <c r="G42" s="935"/>
      <c r="H42" s="933"/>
      <c r="I42" s="934"/>
      <c r="J42" s="934"/>
      <c r="K42" s="934"/>
      <c r="L42" s="935"/>
    </row>
    <row r="43" spans="2:13" x14ac:dyDescent="0.25">
      <c r="B43" s="933"/>
      <c r="C43" s="934"/>
      <c r="D43" s="934"/>
      <c r="E43" s="934"/>
      <c r="F43" s="934"/>
      <c r="G43" s="935"/>
      <c r="H43" s="933"/>
      <c r="I43" s="934"/>
      <c r="J43" s="934"/>
      <c r="K43" s="934"/>
      <c r="L43" s="935"/>
    </row>
    <row r="44" spans="2:13" x14ac:dyDescent="0.25">
      <c r="B44" s="933"/>
      <c r="C44" s="934"/>
      <c r="D44" s="934"/>
      <c r="E44" s="934"/>
      <c r="F44" s="934"/>
      <c r="G44" s="935"/>
      <c r="H44" s="933"/>
      <c r="I44" s="934"/>
      <c r="J44" s="934"/>
      <c r="K44" s="934"/>
      <c r="L44" s="935"/>
    </row>
    <row r="45" spans="2:13" x14ac:dyDescent="0.25">
      <c r="B45" s="933"/>
      <c r="C45" s="934"/>
      <c r="D45" s="934"/>
      <c r="E45" s="934"/>
      <c r="F45" s="934"/>
      <c r="G45" s="935"/>
      <c r="H45" s="933"/>
      <c r="I45" s="934"/>
      <c r="J45" s="934"/>
      <c r="K45" s="934"/>
      <c r="L45" s="935"/>
    </row>
    <row r="46" spans="2:13" x14ac:dyDescent="0.25">
      <c r="B46" s="933"/>
      <c r="C46" s="934"/>
      <c r="D46" s="934"/>
      <c r="E46" s="934"/>
      <c r="F46" s="934"/>
      <c r="G46" s="935"/>
      <c r="H46" s="933"/>
      <c r="I46" s="934"/>
      <c r="J46" s="934"/>
      <c r="K46" s="934"/>
      <c r="L46" s="935"/>
    </row>
    <row r="47" spans="2:13" x14ac:dyDescent="0.25">
      <c r="B47" s="933"/>
      <c r="C47" s="934"/>
      <c r="D47" s="934"/>
      <c r="E47" s="934"/>
      <c r="F47" s="934"/>
      <c r="G47" s="935"/>
      <c r="H47" s="933"/>
      <c r="I47" s="934"/>
      <c r="J47" s="934"/>
      <c r="K47" s="934"/>
      <c r="L47" s="935"/>
    </row>
    <row r="48" spans="2:13" x14ac:dyDescent="0.25">
      <c r="B48" s="933"/>
      <c r="C48" s="934"/>
      <c r="D48" s="934"/>
      <c r="E48" s="934"/>
      <c r="F48" s="934"/>
      <c r="G48" s="935"/>
      <c r="H48" s="933"/>
      <c r="I48" s="934"/>
      <c r="J48" s="934"/>
      <c r="K48" s="934"/>
      <c r="L48" s="935"/>
    </row>
    <row r="49" spans="2:13" x14ac:dyDescent="0.25">
      <c r="B49" s="933"/>
      <c r="C49" s="934"/>
      <c r="D49" s="934"/>
      <c r="E49" s="934"/>
      <c r="F49" s="934"/>
      <c r="G49" s="935"/>
      <c r="H49" s="933"/>
      <c r="I49" s="934"/>
      <c r="J49" s="934"/>
      <c r="K49" s="934"/>
      <c r="L49" s="935"/>
    </row>
    <row r="50" spans="2:13" x14ac:dyDescent="0.25">
      <c r="B50" s="933"/>
      <c r="C50" s="934"/>
      <c r="D50" s="934"/>
      <c r="E50" s="934"/>
      <c r="F50" s="934"/>
      <c r="G50" s="935"/>
      <c r="H50" s="933"/>
      <c r="I50" s="934"/>
      <c r="J50" s="934"/>
      <c r="K50" s="934"/>
      <c r="L50" s="935"/>
    </row>
    <row r="51" spans="2:13" ht="15.75" thickBot="1" x14ac:dyDescent="0.3">
      <c r="B51" s="933"/>
      <c r="C51" s="934"/>
      <c r="D51" s="934"/>
      <c r="E51" s="934"/>
      <c r="F51" s="934"/>
      <c r="G51" s="935"/>
      <c r="H51" s="933"/>
      <c r="I51" s="934"/>
      <c r="J51" s="934"/>
      <c r="K51" s="934"/>
      <c r="L51" s="935"/>
    </row>
    <row r="52" spans="2:13" ht="20.45" customHeight="1" x14ac:dyDescent="0.25">
      <c r="B52" s="951" t="s">
        <v>1067</v>
      </c>
      <c r="C52" s="952"/>
      <c r="D52" s="952"/>
      <c r="E52" s="952"/>
      <c r="F52" s="952"/>
      <c r="G52" s="953"/>
      <c r="H52" s="951" t="s">
        <v>1068</v>
      </c>
      <c r="I52" s="952"/>
      <c r="J52" s="952"/>
      <c r="K52" s="952"/>
      <c r="L52" s="952"/>
      <c r="M52" s="953"/>
    </row>
    <row r="53" spans="2:13" ht="17.45" customHeight="1" thickBot="1" x14ac:dyDescent="0.3">
      <c r="B53" s="954"/>
      <c r="C53" s="955"/>
      <c r="D53" s="955"/>
      <c r="E53" s="955"/>
      <c r="F53" s="955"/>
      <c r="G53" s="956"/>
      <c r="H53" s="954"/>
      <c r="I53" s="955"/>
      <c r="J53" s="955"/>
      <c r="K53" s="955"/>
      <c r="L53" s="955"/>
      <c r="M53" s="956"/>
    </row>
    <row r="54" spans="2:13" x14ac:dyDescent="0.25">
      <c r="B54" s="948" t="s">
        <v>770</v>
      </c>
      <c r="C54" s="949"/>
      <c r="D54" s="949"/>
      <c r="E54" s="949"/>
      <c r="F54" s="949"/>
      <c r="G54" s="950"/>
      <c r="H54" s="948" t="s">
        <v>771</v>
      </c>
      <c r="I54" s="949"/>
      <c r="J54" s="949"/>
      <c r="K54" s="949"/>
      <c r="L54" s="950"/>
    </row>
    <row r="55" spans="2:13" x14ac:dyDescent="0.25">
      <c r="B55" s="933"/>
      <c r="C55" s="934"/>
      <c r="D55" s="934"/>
      <c r="E55" s="934"/>
      <c r="F55" s="934"/>
      <c r="G55" s="935"/>
      <c r="H55" s="933"/>
      <c r="I55" s="934"/>
      <c r="J55" s="934"/>
      <c r="K55" s="934"/>
      <c r="L55" s="935"/>
    </row>
    <row r="56" spans="2:13" x14ac:dyDescent="0.25">
      <c r="B56" s="933"/>
      <c r="C56" s="934"/>
      <c r="D56" s="934"/>
      <c r="E56" s="934"/>
      <c r="F56" s="934"/>
      <c r="G56" s="935"/>
      <c r="H56" s="933"/>
      <c r="I56" s="934"/>
      <c r="J56" s="934"/>
      <c r="K56" s="934"/>
      <c r="L56" s="935"/>
    </row>
    <row r="57" spans="2:13" x14ac:dyDescent="0.25">
      <c r="B57" s="933"/>
      <c r="C57" s="934"/>
      <c r="D57" s="934"/>
      <c r="E57" s="934"/>
      <c r="F57" s="934"/>
      <c r="G57" s="935"/>
      <c r="H57" s="933"/>
      <c r="I57" s="934"/>
      <c r="J57" s="934"/>
      <c r="K57" s="934"/>
      <c r="L57" s="935"/>
    </row>
    <row r="58" spans="2:13" x14ac:dyDescent="0.25">
      <c r="B58" s="933"/>
      <c r="C58" s="934"/>
      <c r="D58" s="934"/>
      <c r="E58" s="934"/>
      <c r="F58" s="934"/>
      <c r="G58" s="935"/>
      <c r="H58" s="933"/>
      <c r="I58" s="934"/>
      <c r="J58" s="934"/>
      <c r="K58" s="934"/>
      <c r="L58" s="935"/>
    </row>
    <row r="59" spans="2:13" x14ac:dyDescent="0.25">
      <c r="B59" s="933"/>
      <c r="C59" s="934"/>
      <c r="D59" s="934"/>
      <c r="E59" s="934"/>
      <c r="F59" s="934"/>
      <c r="G59" s="935"/>
      <c r="H59" s="933"/>
      <c r="I59" s="934"/>
      <c r="J59" s="934"/>
      <c r="K59" s="934"/>
      <c r="L59" s="935"/>
    </row>
    <row r="60" spans="2:13" x14ac:dyDescent="0.25">
      <c r="B60" s="933"/>
      <c r="C60" s="934"/>
      <c r="D60" s="934"/>
      <c r="E60" s="934"/>
      <c r="F60" s="934"/>
      <c r="G60" s="935"/>
      <c r="H60" s="933"/>
      <c r="I60" s="934"/>
      <c r="J60" s="934"/>
      <c r="K60" s="934"/>
      <c r="L60" s="935"/>
    </row>
    <row r="61" spans="2:13" x14ac:dyDescent="0.25">
      <c r="B61" s="933"/>
      <c r="C61" s="934"/>
      <c r="D61" s="934"/>
      <c r="E61" s="934"/>
      <c r="F61" s="934"/>
      <c r="G61" s="935"/>
      <c r="H61" s="933"/>
      <c r="I61" s="934"/>
      <c r="J61" s="934"/>
      <c r="K61" s="934"/>
      <c r="L61" s="935"/>
    </row>
    <row r="62" spans="2:13" x14ac:dyDescent="0.25">
      <c r="B62" s="933"/>
      <c r="C62" s="934"/>
      <c r="D62" s="934"/>
      <c r="E62" s="934"/>
      <c r="F62" s="934"/>
      <c r="G62" s="935"/>
      <c r="H62" s="933"/>
      <c r="I62" s="934"/>
      <c r="J62" s="934"/>
      <c r="K62" s="934"/>
      <c r="L62" s="935"/>
    </row>
    <row r="63" spans="2:13" x14ac:dyDescent="0.25">
      <c r="B63" s="933"/>
      <c r="C63" s="934"/>
      <c r="D63" s="934"/>
      <c r="E63" s="934"/>
      <c r="F63" s="934"/>
      <c r="G63" s="935"/>
      <c r="H63" s="933"/>
      <c r="I63" s="934"/>
      <c r="J63" s="934"/>
      <c r="K63" s="934"/>
      <c r="L63" s="935"/>
    </row>
    <row r="64" spans="2:13" x14ac:dyDescent="0.25">
      <c r="B64" s="933"/>
      <c r="C64" s="934"/>
      <c r="D64" s="934"/>
      <c r="E64" s="934"/>
      <c r="F64" s="934"/>
      <c r="G64" s="935"/>
      <c r="H64" s="933"/>
      <c r="I64" s="934"/>
      <c r="J64" s="934"/>
      <c r="K64" s="934"/>
      <c r="L64" s="935"/>
    </row>
    <row r="65" spans="2:13" x14ac:dyDescent="0.25">
      <c r="B65" s="933"/>
      <c r="C65" s="934"/>
      <c r="D65" s="934"/>
      <c r="E65" s="934"/>
      <c r="F65" s="934"/>
      <c r="G65" s="935"/>
      <c r="H65" s="933"/>
      <c r="I65" s="934"/>
      <c r="J65" s="934"/>
      <c r="K65" s="934"/>
      <c r="L65" s="935"/>
    </row>
    <row r="66" spans="2:13" x14ac:dyDescent="0.25">
      <c r="B66" s="933"/>
      <c r="C66" s="934"/>
      <c r="D66" s="934"/>
      <c r="E66" s="934"/>
      <c r="F66" s="934"/>
      <c r="G66" s="935"/>
      <c r="H66" s="933"/>
      <c r="I66" s="934"/>
      <c r="J66" s="934"/>
      <c r="K66" s="934"/>
      <c r="L66" s="935"/>
    </row>
    <row r="67" spans="2:13" ht="15.75" thickBot="1" x14ac:dyDescent="0.3">
      <c r="B67" s="933"/>
      <c r="C67" s="934"/>
      <c r="D67" s="934"/>
      <c r="E67" s="934"/>
      <c r="F67" s="934"/>
      <c r="G67" s="935"/>
      <c r="H67" s="933"/>
      <c r="I67" s="934"/>
      <c r="J67" s="934"/>
      <c r="K67" s="934"/>
      <c r="L67" s="935"/>
    </row>
    <row r="68" spans="2:13" ht="17.45" customHeight="1" x14ac:dyDescent="0.25">
      <c r="B68" s="951" t="s">
        <v>1069</v>
      </c>
      <c r="C68" s="952"/>
      <c r="D68" s="952"/>
      <c r="E68" s="952"/>
      <c r="F68" s="952"/>
      <c r="G68" s="953"/>
      <c r="H68" s="951" t="s">
        <v>1070</v>
      </c>
      <c r="I68" s="952"/>
      <c r="J68" s="952"/>
      <c r="K68" s="952"/>
      <c r="L68" s="952"/>
      <c r="M68" s="953"/>
    </row>
    <row r="69" spans="2:13" ht="28.9" customHeight="1" thickBot="1" x14ac:dyDescent="0.3">
      <c r="B69" s="954"/>
      <c r="C69" s="955"/>
      <c r="D69" s="955"/>
      <c r="E69" s="955"/>
      <c r="F69" s="955"/>
      <c r="G69" s="956"/>
      <c r="H69" s="954"/>
      <c r="I69" s="955"/>
      <c r="J69" s="955"/>
      <c r="K69" s="955"/>
      <c r="L69" s="955"/>
      <c r="M69" s="956"/>
    </row>
    <row r="70" spans="2:13" x14ac:dyDescent="0.25">
      <c r="B70" s="948" t="s">
        <v>770</v>
      </c>
      <c r="C70" s="949"/>
      <c r="D70" s="949"/>
      <c r="E70" s="949"/>
      <c r="F70" s="949"/>
      <c r="G70" s="950"/>
      <c r="H70" s="948" t="s">
        <v>771</v>
      </c>
      <c r="I70" s="949"/>
      <c r="J70" s="949"/>
      <c r="K70" s="949"/>
      <c r="L70" s="950"/>
    </row>
    <row r="71" spans="2:13" x14ac:dyDescent="0.25">
      <c r="B71" s="933"/>
      <c r="C71" s="934"/>
      <c r="D71" s="934"/>
      <c r="E71" s="934"/>
      <c r="F71" s="934"/>
      <c r="G71" s="935"/>
      <c r="H71" s="933"/>
      <c r="I71" s="934"/>
      <c r="J71" s="934"/>
      <c r="K71" s="934"/>
      <c r="L71" s="935"/>
    </row>
    <row r="72" spans="2:13" x14ac:dyDescent="0.25">
      <c r="B72" s="933"/>
      <c r="C72" s="934"/>
      <c r="D72" s="934"/>
      <c r="E72" s="934"/>
      <c r="F72" s="934"/>
      <c r="G72" s="935"/>
      <c r="H72" s="933"/>
      <c r="I72" s="934"/>
      <c r="J72" s="934"/>
      <c r="K72" s="934"/>
      <c r="L72" s="935"/>
    </row>
    <row r="73" spans="2:13" x14ac:dyDescent="0.25">
      <c r="B73" s="933"/>
      <c r="C73" s="934"/>
      <c r="D73" s="934"/>
      <c r="E73" s="934"/>
      <c r="F73" s="934"/>
      <c r="G73" s="935"/>
      <c r="H73" s="933"/>
      <c r="I73" s="934"/>
      <c r="J73" s="934"/>
      <c r="K73" s="934"/>
      <c r="L73" s="935"/>
    </row>
    <row r="74" spans="2:13" x14ac:dyDescent="0.25">
      <c r="B74" s="933"/>
      <c r="C74" s="934"/>
      <c r="D74" s="934"/>
      <c r="E74" s="934"/>
      <c r="F74" s="934"/>
      <c r="G74" s="935"/>
      <c r="H74" s="933"/>
      <c r="I74" s="934"/>
      <c r="J74" s="934"/>
      <c r="K74" s="934"/>
      <c r="L74" s="935"/>
    </row>
    <row r="75" spans="2:13" x14ac:dyDescent="0.25">
      <c r="B75" s="933"/>
      <c r="C75" s="934"/>
      <c r="D75" s="934"/>
      <c r="E75" s="934"/>
      <c r="F75" s="934"/>
      <c r="G75" s="935"/>
      <c r="H75" s="933"/>
      <c r="I75" s="934"/>
      <c r="J75" s="934"/>
      <c r="K75" s="934"/>
      <c r="L75" s="935"/>
    </row>
    <row r="76" spans="2:13" x14ac:dyDescent="0.25">
      <c r="B76" s="933"/>
      <c r="C76" s="934"/>
      <c r="D76" s="934"/>
      <c r="E76" s="934"/>
      <c r="F76" s="934"/>
      <c r="G76" s="935"/>
      <c r="H76" s="933"/>
      <c r="I76" s="934"/>
      <c r="J76" s="934"/>
      <c r="K76" s="934"/>
      <c r="L76" s="935"/>
    </row>
    <row r="77" spans="2:13" x14ac:dyDescent="0.25">
      <c r="B77" s="933"/>
      <c r="C77" s="934"/>
      <c r="D77" s="934"/>
      <c r="E77" s="934"/>
      <c r="F77" s="934"/>
      <c r="G77" s="935"/>
      <c r="H77" s="933"/>
      <c r="I77" s="934"/>
      <c r="J77" s="934"/>
      <c r="K77" s="934"/>
      <c r="L77" s="935"/>
    </row>
    <row r="78" spans="2:13" x14ac:dyDescent="0.25">
      <c r="B78" s="933"/>
      <c r="C78" s="934"/>
      <c r="D78" s="934"/>
      <c r="E78" s="934"/>
      <c r="F78" s="934"/>
      <c r="G78" s="935"/>
      <c r="H78" s="933"/>
      <c r="I78" s="934"/>
      <c r="J78" s="934"/>
      <c r="K78" s="934"/>
      <c r="L78" s="935"/>
    </row>
    <row r="79" spans="2:13" x14ac:dyDescent="0.25">
      <c r="B79" s="933"/>
      <c r="C79" s="934"/>
      <c r="D79" s="934"/>
      <c r="E79" s="934"/>
      <c r="F79" s="934"/>
      <c r="G79" s="935"/>
      <c r="H79" s="933"/>
      <c r="I79" s="934"/>
      <c r="J79" s="934"/>
      <c r="K79" s="934"/>
      <c r="L79" s="935"/>
    </row>
    <row r="80" spans="2:13" x14ac:dyDescent="0.25">
      <c r="B80" s="933"/>
      <c r="C80" s="934"/>
      <c r="D80" s="934"/>
      <c r="E80" s="934"/>
      <c r="F80" s="934"/>
      <c r="G80" s="935"/>
      <c r="H80" s="933"/>
      <c r="I80" s="934"/>
      <c r="J80" s="934"/>
      <c r="K80" s="934"/>
      <c r="L80" s="935"/>
    </row>
    <row r="81" spans="2:13" x14ac:dyDescent="0.25">
      <c r="B81" s="933"/>
      <c r="C81" s="934"/>
      <c r="D81" s="934"/>
      <c r="E81" s="934"/>
      <c r="F81" s="934"/>
      <c r="G81" s="935"/>
      <c r="H81" s="933"/>
      <c r="I81" s="934"/>
      <c r="J81" s="934"/>
      <c r="K81" s="934"/>
      <c r="L81" s="935"/>
    </row>
    <row r="82" spans="2:13" x14ac:dyDescent="0.25">
      <c r="B82" s="933"/>
      <c r="C82" s="934"/>
      <c r="D82" s="934"/>
      <c r="E82" s="934"/>
      <c r="F82" s="934"/>
      <c r="G82" s="935"/>
      <c r="H82" s="933"/>
      <c r="I82" s="934"/>
      <c r="J82" s="934"/>
      <c r="K82" s="934"/>
      <c r="L82" s="935"/>
    </row>
    <row r="83" spans="2:13" ht="15.75" thickBot="1" x14ac:dyDescent="0.3">
      <c r="B83" s="933"/>
      <c r="C83" s="934"/>
      <c r="D83" s="934"/>
      <c r="E83" s="934"/>
      <c r="F83" s="934"/>
      <c r="G83" s="935"/>
      <c r="H83" s="933"/>
      <c r="I83" s="934"/>
      <c r="J83" s="934"/>
      <c r="K83" s="934"/>
      <c r="L83" s="935"/>
    </row>
    <row r="84" spans="2:13" ht="33" customHeight="1" x14ac:dyDescent="0.25">
      <c r="B84" s="957" t="s">
        <v>1071</v>
      </c>
      <c r="C84" s="958"/>
      <c r="D84" s="958"/>
      <c r="E84" s="958"/>
      <c r="F84" s="958"/>
      <c r="G84" s="959"/>
      <c r="H84" s="957" t="s">
        <v>1071</v>
      </c>
      <c r="I84" s="958"/>
      <c r="J84" s="958"/>
      <c r="K84" s="958"/>
      <c r="L84" s="958"/>
      <c r="M84" s="959"/>
    </row>
    <row r="85" spans="2:13" ht="19.899999999999999" customHeight="1" thickBot="1" x14ac:dyDescent="0.3">
      <c r="B85" s="960"/>
      <c r="C85" s="961"/>
      <c r="D85" s="961"/>
      <c r="E85" s="961"/>
      <c r="F85" s="961"/>
      <c r="G85" s="962"/>
      <c r="H85" s="960"/>
      <c r="I85" s="961"/>
      <c r="J85" s="961"/>
      <c r="K85" s="961"/>
      <c r="L85" s="961"/>
      <c r="M85" s="962"/>
    </row>
    <row r="86" spans="2:13" x14ac:dyDescent="0.25">
      <c r="B86" s="948" t="s">
        <v>770</v>
      </c>
      <c r="C86" s="949"/>
      <c r="D86" s="949"/>
      <c r="E86" s="949"/>
      <c r="F86" s="949"/>
      <c r="G86" s="950"/>
      <c r="H86" s="948" t="s">
        <v>771</v>
      </c>
      <c r="I86" s="949"/>
      <c r="J86" s="949"/>
      <c r="K86" s="949"/>
      <c r="L86" s="950"/>
    </row>
    <row r="87" spans="2:13" x14ac:dyDescent="0.25">
      <c r="B87" s="933"/>
      <c r="C87" s="934"/>
      <c r="D87" s="934"/>
      <c r="E87" s="934"/>
      <c r="F87" s="934"/>
      <c r="G87" s="935"/>
      <c r="H87" s="933"/>
      <c r="I87" s="934"/>
      <c r="J87" s="934"/>
      <c r="K87" s="934"/>
      <c r="L87" s="935"/>
    </row>
    <row r="88" spans="2:13" x14ac:dyDescent="0.25">
      <c r="B88" s="933"/>
      <c r="C88" s="934"/>
      <c r="D88" s="934"/>
      <c r="E88" s="934"/>
      <c r="F88" s="934"/>
      <c r="G88" s="935"/>
      <c r="H88" s="933"/>
      <c r="I88" s="934"/>
      <c r="J88" s="934"/>
      <c r="K88" s="934"/>
      <c r="L88" s="935"/>
    </row>
    <row r="89" spans="2:13" x14ac:dyDescent="0.25">
      <c r="B89" s="933"/>
      <c r="C89" s="934"/>
      <c r="D89" s="934"/>
      <c r="E89" s="934"/>
      <c r="F89" s="934"/>
      <c r="G89" s="935"/>
      <c r="H89" s="933"/>
      <c r="I89" s="934"/>
      <c r="J89" s="934"/>
      <c r="K89" s="934"/>
      <c r="L89" s="935"/>
    </row>
    <row r="90" spans="2:13" x14ac:dyDescent="0.25">
      <c r="B90" s="933"/>
      <c r="C90" s="934"/>
      <c r="D90" s="934"/>
      <c r="E90" s="934"/>
      <c r="F90" s="934"/>
      <c r="G90" s="935"/>
      <c r="H90" s="933"/>
      <c r="I90" s="934"/>
      <c r="J90" s="934"/>
      <c r="K90" s="934"/>
      <c r="L90" s="935"/>
    </row>
    <row r="91" spans="2:13" x14ac:dyDescent="0.25">
      <c r="B91" s="933"/>
      <c r="C91" s="934"/>
      <c r="D91" s="934"/>
      <c r="E91" s="934"/>
      <c r="F91" s="934"/>
      <c r="G91" s="935"/>
      <c r="H91" s="933"/>
      <c r="I91" s="934"/>
      <c r="J91" s="934"/>
      <c r="K91" s="934"/>
      <c r="L91" s="935"/>
    </row>
    <row r="92" spans="2:13" x14ac:dyDescent="0.25">
      <c r="B92" s="933"/>
      <c r="C92" s="934"/>
      <c r="D92" s="934"/>
      <c r="E92" s="934"/>
      <c r="F92" s="934"/>
      <c r="G92" s="935"/>
      <c r="H92" s="933"/>
      <c r="I92" s="934"/>
      <c r="J92" s="934"/>
      <c r="K92" s="934"/>
      <c r="L92" s="935"/>
    </row>
    <row r="93" spans="2:13" x14ac:dyDescent="0.25">
      <c r="B93" s="933"/>
      <c r="C93" s="934"/>
      <c r="D93" s="934"/>
      <c r="E93" s="934"/>
      <c r="F93" s="934"/>
      <c r="G93" s="935"/>
      <c r="H93" s="933"/>
      <c r="I93" s="934"/>
      <c r="J93" s="934"/>
      <c r="K93" s="934"/>
      <c r="L93" s="935"/>
    </row>
    <row r="94" spans="2:13" x14ac:dyDescent="0.25">
      <c r="B94" s="933"/>
      <c r="C94" s="934"/>
      <c r="D94" s="934"/>
      <c r="E94" s="934"/>
      <c r="F94" s="934"/>
      <c r="G94" s="935"/>
      <c r="H94" s="933"/>
      <c r="I94" s="934"/>
      <c r="J94" s="934"/>
      <c r="K94" s="934"/>
      <c r="L94" s="935"/>
    </row>
    <row r="95" spans="2:13" x14ac:dyDescent="0.25">
      <c r="B95" s="933"/>
      <c r="C95" s="934"/>
      <c r="D95" s="934"/>
      <c r="E95" s="934"/>
      <c r="F95" s="934"/>
      <c r="G95" s="935"/>
      <c r="H95" s="933"/>
      <c r="I95" s="934"/>
      <c r="J95" s="934"/>
      <c r="K95" s="934"/>
      <c r="L95" s="935"/>
    </row>
    <row r="96" spans="2:13" x14ac:dyDescent="0.25">
      <c r="B96" s="933"/>
      <c r="C96" s="934"/>
      <c r="D96" s="934"/>
      <c r="E96" s="934"/>
      <c r="F96" s="934"/>
      <c r="G96" s="935"/>
      <c r="H96" s="933"/>
      <c r="I96" s="934"/>
      <c r="J96" s="934"/>
      <c r="K96" s="934"/>
      <c r="L96" s="935"/>
    </row>
    <row r="97" spans="2:12" x14ac:dyDescent="0.25">
      <c r="B97" s="933"/>
      <c r="C97" s="934"/>
      <c r="D97" s="934"/>
      <c r="E97" s="934"/>
      <c r="F97" s="934"/>
      <c r="G97" s="935"/>
      <c r="H97" s="933"/>
      <c r="I97" s="934"/>
      <c r="J97" s="934"/>
      <c r="K97" s="934"/>
      <c r="L97" s="935"/>
    </row>
    <row r="98" spans="2:12" x14ac:dyDescent="0.25">
      <c r="B98" s="933"/>
      <c r="C98" s="934"/>
      <c r="D98" s="934"/>
      <c r="E98" s="934"/>
      <c r="F98" s="934"/>
      <c r="G98" s="935"/>
      <c r="H98" s="933"/>
      <c r="I98" s="934"/>
      <c r="J98" s="934"/>
      <c r="K98" s="934"/>
      <c r="L98" s="935"/>
    </row>
    <row r="99" spans="2:12" ht="15.75" thickBot="1" x14ac:dyDescent="0.3">
      <c r="B99" s="933"/>
      <c r="C99" s="934"/>
      <c r="D99" s="934"/>
      <c r="E99" s="934"/>
      <c r="F99" s="934"/>
      <c r="G99" s="935"/>
      <c r="H99" s="933"/>
      <c r="I99" s="934"/>
      <c r="J99" s="934"/>
      <c r="K99" s="934"/>
      <c r="L99" s="935"/>
    </row>
    <row r="100" spans="2:12" ht="25.9" customHeight="1" x14ac:dyDescent="0.25">
      <c r="B100" s="963" t="s">
        <v>1072</v>
      </c>
      <c r="C100" s="963"/>
      <c r="D100" s="963"/>
      <c r="E100" s="963"/>
      <c r="F100" s="963"/>
      <c r="G100" s="964"/>
      <c r="H100" s="967" t="s">
        <v>1073</v>
      </c>
      <c r="I100" s="968"/>
      <c r="J100" s="968"/>
      <c r="K100" s="968"/>
      <c r="L100" s="969"/>
    </row>
    <row r="101" spans="2:12" ht="20.45" customHeight="1" thickBot="1" x14ac:dyDescent="0.3">
      <c r="B101" s="965"/>
      <c r="C101" s="965"/>
      <c r="D101" s="965"/>
      <c r="E101" s="965"/>
      <c r="F101" s="965"/>
      <c r="G101" s="966"/>
      <c r="H101" s="970"/>
      <c r="I101" s="971"/>
      <c r="J101" s="971"/>
      <c r="K101" s="971"/>
      <c r="L101" s="972"/>
    </row>
    <row r="102" spans="2:12" x14ac:dyDescent="0.25">
      <c r="B102" s="948" t="s">
        <v>770</v>
      </c>
      <c r="C102" s="949"/>
      <c r="D102" s="949"/>
      <c r="E102" s="949"/>
      <c r="F102" s="949"/>
      <c r="G102" s="950"/>
      <c r="H102" s="948" t="s">
        <v>771</v>
      </c>
      <c r="I102" s="949"/>
      <c r="J102" s="949"/>
      <c r="K102" s="949"/>
      <c r="L102" s="950"/>
    </row>
    <row r="103" spans="2:12" x14ac:dyDescent="0.25">
      <c r="B103" s="933"/>
      <c r="C103" s="934"/>
      <c r="D103" s="934"/>
      <c r="E103" s="934"/>
      <c r="F103" s="934"/>
      <c r="G103" s="935"/>
      <c r="H103" s="933"/>
      <c r="I103" s="934"/>
      <c r="J103" s="934"/>
      <c r="K103" s="934"/>
      <c r="L103" s="935"/>
    </row>
    <row r="104" spans="2:12" x14ac:dyDescent="0.25">
      <c r="B104" s="933"/>
      <c r="C104" s="934"/>
      <c r="D104" s="934"/>
      <c r="E104" s="934"/>
      <c r="F104" s="934"/>
      <c r="G104" s="935"/>
      <c r="H104" s="933"/>
      <c r="I104" s="934"/>
      <c r="J104" s="934"/>
      <c r="K104" s="934"/>
      <c r="L104" s="935"/>
    </row>
    <row r="105" spans="2:12" x14ac:dyDescent="0.25">
      <c r="B105" s="933"/>
      <c r="C105" s="934"/>
      <c r="D105" s="934"/>
      <c r="E105" s="934"/>
      <c r="F105" s="934"/>
      <c r="G105" s="935"/>
      <c r="H105" s="933"/>
      <c r="I105" s="934"/>
      <c r="J105" s="934"/>
      <c r="K105" s="934"/>
      <c r="L105" s="935"/>
    </row>
    <row r="106" spans="2:12" x14ac:dyDescent="0.25">
      <c r="B106" s="933"/>
      <c r="C106" s="934"/>
      <c r="D106" s="934"/>
      <c r="E106" s="934"/>
      <c r="F106" s="934"/>
      <c r="G106" s="935"/>
      <c r="H106" s="933"/>
      <c r="I106" s="934"/>
      <c r="J106" s="934"/>
      <c r="K106" s="934"/>
      <c r="L106" s="935"/>
    </row>
    <row r="107" spans="2:12" x14ac:dyDescent="0.25">
      <c r="B107" s="933"/>
      <c r="C107" s="934"/>
      <c r="D107" s="934"/>
      <c r="E107" s="934"/>
      <c r="F107" s="934"/>
      <c r="G107" s="935"/>
      <c r="H107" s="933"/>
      <c r="I107" s="934"/>
      <c r="J107" s="934"/>
      <c r="K107" s="934"/>
      <c r="L107" s="935"/>
    </row>
    <row r="108" spans="2:12" x14ac:dyDescent="0.25">
      <c r="B108" s="933"/>
      <c r="C108" s="934"/>
      <c r="D108" s="934"/>
      <c r="E108" s="934"/>
      <c r="F108" s="934"/>
      <c r="G108" s="935"/>
      <c r="H108" s="933"/>
      <c r="I108" s="934"/>
      <c r="J108" s="934"/>
      <c r="K108" s="934"/>
      <c r="L108" s="935"/>
    </row>
    <row r="109" spans="2:12" x14ac:dyDescent="0.25">
      <c r="B109" s="933"/>
      <c r="C109" s="934"/>
      <c r="D109" s="934"/>
      <c r="E109" s="934"/>
      <c r="F109" s="934"/>
      <c r="G109" s="935"/>
      <c r="H109" s="933"/>
      <c r="I109" s="934"/>
      <c r="J109" s="934"/>
      <c r="K109" s="934"/>
      <c r="L109" s="935"/>
    </row>
    <row r="110" spans="2:12" x14ac:dyDescent="0.25">
      <c r="B110" s="933"/>
      <c r="C110" s="934"/>
      <c r="D110" s="934"/>
      <c r="E110" s="934"/>
      <c r="F110" s="934"/>
      <c r="G110" s="935"/>
      <c r="H110" s="933"/>
      <c r="I110" s="934"/>
      <c r="J110" s="934"/>
      <c r="K110" s="934"/>
      <c r="L110" s="935"/>
    </row>
    <row r="111" spans="2:12" x14ac:dyDescent="0.25">
      <c r="B111" s="933"/>
      <c r="C111" s="934"/>
      <c r="D111" s="934"/>
      <c r="E111" s="934"/>
      <c r="F111" s="934"/>
      <c r="G111" s="935"/>
      <c r="H111" s="933"/>
      <c r="I111" s="934"/>
      <c r="J111" s="934"/>
      <c r="K111" s="934"/>
      <c r="L111" s="935"/>
    </row>
    <row r="112" spans="2:12" x14ac:dyDescent="0.25">
      <c r="B112" s="933"/>
      <c r="C112" s="934"/>
      <c r="D112" s="934"/>
      <c r="E112" s="934"/>
      <c r="F112" s="934"/>
      <c r="G112" s="935"/>
      <c r="H112" s="933"/>
      <c r="I112" s="934"/>
      <c r="J112" s="934"/>
      <c r="K112" s="934"/>
      <c r="L112" s="935"/>
    </row>
    <row r="113" spans="2:12" x14ac:dyDescent="0.25">
      <c r="B113" s="933"/>
      <c r="C113" s="934"/>
      <c r="D113" s="934"/>
      <c r="E113" s="934"/>
      <c r="F113" s="934"/>
      <c r="G113" s="935"/>
      <c r="H113" s="933"/>
      <c r="I113" s="934"/>
      <c r="J113" s="934"/>
      <c r="K113" s="934"/>
      <c r="L113" s="935"/>
    </row>
    <row r="114" spans="2:12" x14ac:dyDescent="0.25">
      <c r="B114" s="933"/>
      <c r="C114" s="934"/>
      <c r="D114" s="934"/>
      <c r="E114" s="934"/>
      <c r="F114" s="934"/>
      <c r="G114" s="935"/>
      <c r="H114" s="933"/>
      <c r="I114" s="934"/>
      <c r="J114" s="934"/>
      <c r="K114" s="934"/>
      <c r="L114" s="935"/>
    </row>
    <row r="115" spans="2:12" ht="15.75" thickBot="1" x14ac:dyDescent="0.3">
      <c r="B115" s="933"/>
      <c r="C115" s="934"/>
      <c r="D115" s="934"/>
      <c r="E115" s="934"/>
      <c r="F115" s="934"/>
      <c r="G115" s="935"/>
      <c r="H115" s="933"/>
      <c r="I115" s="934"/>
      <c r="J115" s="934"/>
      <c r="K115" s="934"/>
      <c r="L115" s="935"/>
    </row>
    <row r="116" spans="2:12" x14ac:dyDescent="0.25">
      <c r="B116" s="963"/>
      <c r="C116" s="963"/>
      <c r="D116" s="963"/>
      <c r="E116" s="963"/>
      <c r="F116" s="963"/>
      <c r="G116" s="964"/>
      <c r="H116" s="967"/>
      <c r="I116" s="968"/>
      <c r="J116" s="968"/>
      <c r="K116" s="968"/>
      <c r="L116" s="969"/>
    </row>
    <row r="117" spans="2:12" ht="15.75" thickBot="1" x14ac:dyDescent="0.3">
      <c r="B117" s="965"/>
      <c r="C117" s="965"/>
      <c r="D117" s="965"/>
      <c r="E117" s="965"/>
      <c r="F117" s="965"/>
      <c r="G117" s="966"/>
      <c r="H117" s="970"/>
      <c r="I117" s="971"/>
      <c r="J117" s="971"/>
      <c r="K117" s="971"/>
      <c r="L117" s="972"/>
    </row>
  </sheetData>
  <mergeCells count="35">
    <mergeCell ref="B6:G19"/>
    <mergeCell ref="H6:L19"/>
    <mergeCell ref="B20:G21"/>
    <mergeCell ref="B22:G35"/>
    <mergeCell ref="H22:L35"/>
    <mergeCell ref="B1:L2"/>
    <mergeCell ref="B3:E3"/>
    <mergeCell ref="G3:I3"/>
    <mergeCell ref="J3:L3"/>
    <mergeCell ref="B4:H5"/>
    <mergeCell ref="K4:L4"/>
    <mergeCell ref="K5:L5"/>
    <mergeCell ref="B54:G67"/>
    <mergeCell ref="H54:L67"/>
    <mergeCell ref="H20:M21"/>
    <mergeCell ref="B36:G37"/>
    <mergeCell ref="B38:G51"/>
    <mergeCell ref="H38:L51"/>
    <mergeCell ref="B52:G53"/>
    <mergeCell ref="H36:M37"/>
    <mergeCell ref="H52:M53"/>
    <mergeCell ref="B116:G117"/>
    <mergeCell ref="H116:L117"/>
    <mergeCell ref="B70:G83"/>
    <mergeCell ref="H70:L83"/>
    <mergeCell ref="B84:G85"/>
    <mergeCell ref="B86:G99"/>
    <mergeCell ref="H86:L99"/>
    <mergeCell ref="H68:M69"/>
    <mergeCell ref="H84:M85"/>
    <mergeCell ref="B100:G101"/>
    <mergeCell ref="H100:L101"/>
    <mergeCell ref="B102:G115"/>
    <mergeCell ref="H102:L115"/>
    <mergeCell ref="B68:G69"/>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M104"/>
  <sheetViews>
    <sheetView view="pageBreakPreview" zoomScale="85" zoomScaleNormal="100" zoomScaleSheetLayoutView="85" zoomScalePageLayoutView="110" workbookViewId="0">
      <selection activeCell="Q18" sqref="Q18"/>
    </sheetView>
  </sheetViews>
  <sheetFormatPr baseColWidth="10" defaultColWidth="12" defaultRowHeight="15" x14ac:dyDescent="0.25"/>
  <cols>
    <col min="1" max="1" width="3.85546875" style="134" customWidth="1"/>
    <col min="2" max="2" width="4.85546875" style="134" customWidth="1"/>
    <col min="3" max="3" width="8.7109375" style="134" customWidth="1"/>
    <col min="4" max="4" width="8.42578125" style="134" customWidth="1"/>
    <col min="5" max="5" width="12" style="134"/>
    <col min="6" max="6" width="12.5703125" style="134" customWidth="1"/>
    <col min="7" max="7" width="10" style="134" customWidth="1"/>
    <col min="8" max="8" width="9" style="134" customWidth="1"/>
    <col min="9" max="9" width="23.5703125" style="134" customWidth="1"/>
    <col min="10" max="10" width="13.7109375" style="134" customWidth="1"/>
    <col min="11" max="11" width="14.140625" style="134" customWidth="1"/>
    <col min="12" max="12" width="10" style="134" customWidth="1"/>
    <col min="13" max="13" width="12" style="134" hidden="1" customWidth="1"/>
    <col min="14" max="16384" width="12" style="134"/>
  </cols>
  <sheetData>
    <row r="1" spans="2:12" ht="27.75" customHeight="1" x14ac:dyDescent="0.25">
      <c r="B1" s="913" t="s">
        <v>386</v>
      </c>
      <c r="C1" s="914"/>
      <c r="D1" s="914"/>
      <c r="E1" s="914"/>
      <c r="F1" s="914"/>
      <c r="G1" s="914"/>
      <c r="H1" s="914"/>
      <c r="I1" s="914"/>
      <c r="J1" s="914"/>
      <c r="K1" s="914"/>
      <c r="L1" s="915"/>
    </row>
    <row r="2" spans="2:12" ht="11.25" customHeight="1" x14ac:dyDescent="0.25">
      <c r="B2" s="916"/>
      <c r="C2" s="917"/>
      <c r="D2" s="917"/>
      <c r="E2" s="917"/>
      <c r="F2" s="917"/>
      <c r="G2" s="917"/>
      <c r="H2" s="917"/>
      <c r="I2" s="917"/>
      <c r="J2" s="917"/>
      <c r="K2" s="917"/>
      <c r="L2" s="918"/>
    </row>
    <row r="3" spans="2:12" ht="24.95" customHeight="1" x14ac:dyDescent="0.25">
      <c r="B3" s="919" t="s">
        <v>434</v>
      </c>
      <c r="C3" s="920"/>
      <c r="D3" s="920"/>
      <c r="E3" s="921"/>
      <c r="F3" s="184">
        <v>43986</v>
      </c>
      <c r="G3" s="919" t="s">
        <v>435</v>
      </c>
      <c r="H3" s="920"/>
      <c r="I3" s="921"/>
      <c r="J3" s="976">
        <v>43992</v>
      </c>
      <c r="K3" s="977"/>
      <c r="L3" s="978"/>
    </row>
    <row r="4" spans="2:12" ht="24.95" customHeight="1" x14ac:dyDescent="0.25">
      <c r="B4" s="925" t="s">
        <v>384</v>
      </c>
      <c r="C4" s="926"/>
      <c r="D4" s="926"/>
      <c r="E4" s="926"/>
      <c r="F4" s="926"/>
      <c r="G4" s="926"/>
      <c r="H4" s="927"/>
      <c r="I4" s="191" t="s">
        <v>744</v>
      </c>
      <c r="J4" s="191" t="s">
        <v>2</v>
      </c>
      <c r="K4" s="931" t="s">
        <v>0</v>
      </c>
      <c r="L4" s="932"/>
    </row>
    <row r="5" spans="2:12" ht="24.95" customHeight="1" thickBot="1" x14ac:dyDescent="0.3">
      <c r="B5" s="979"/>
      <c r="C5" s="980"/>
      <c r="D5" s="980"/>
      <c r="E5" s="980"/>
      <c r="F5" s="980"/>
      <c r="G5" s="980"/>
      <c r="H5" s="981"/>
      <c r="I5" s="130" t="s">
        <v>745</v>
      </c>
      <c r="J5" s="190">
        <v>2</v>
      </c>
      <c r="K5" s="982" t="s">
        <v>436</v>
      </c>
      <c r="L5" s="983"/>
    </row>
    <row r="6" spans="2:12" ht="24.95" customHeight="1" thickBot="1" x14ac:dyDescent="0.3">
      <c r="B6" s="984" t="s">
        <v>782</v>
      </c>
      <c r="C6" s="985"/>
      <c r="D6" s="985"/>
      <c r="E6" s="985"/>
      <c r="F6" s="985"/>
      <c r="G6" s="985"/>
      <c r="H6" s="985"/>
      <c r="I6" s="985"/>
      <c r="J6" s="985"/>
      <c r="K6" s="985"/>
      <c r="L6" s="986"/>
    </row>
    <row r="7" spans="2:12" ht="15.75" customHeight="1" x14ac:dyDescent="0.25">
      <c r="B7" s="933" t="s">
        <v>653</v>
      </c>
      <c r="C7" s="934"/>
      <c r="D7" s="934"/>
      <c r="E7" s="934"/>
      <c r="F7" s="934"/>
      <c r="G7" s="935"/>
      <c r="H7" s="933" t="s">
        <v>654</v>
      </c>
      <c r="I7" s="934"/>
      <c r="J7" s="934"/>
      <c r="K7" s="934"/>
      <c r="L7" s="935"/>
    </row>
    <row r="8" spans="2:12" x14ac:dyDescent="0.25">
      <c r="B8" s="933"/>
      <c r="C8" s="934"/>
      <c r="D8" s="934"/>
      <c r="E8" s="934"/>
      <c r="F8" s="934"/>
      <c r="G8" s="935"/>
      <c r="H8" s="933"/>
      <c r="I8" s="934"/>
      <c r="J8" s="934"/>
      <c r="K8" s="934"/>
      <c r="L8" s="935"/>
    </row>
    <row r="9" spans="2:12" x14ac:dyDescent="0.25">
      <c r="B9" s="933"/>
      <c r="C9" s="934"/>
      <c r="D9" s="934"/>
      <c r="E9" s="934"/>
      <c r="F9" s="934"/>
      <c r="G9" s="935"/>
      <c r="H9" s="933"/>
      <c r="I9" s="934"/>
      <c r="J9" s="934"/>
      <c r="K9" s="934"/>
      <c r="L9" s="935"/>
    </row>
    <row r="10" spans="2:12" x14ac:dyDescent="0.25">
      <c r="B10" s="933"/>
      <c r="C10" s="934"/>
      <c r="D10" s="934"/>
      <c r="E10" s="934"/>
      <c r="F10" s="934"/>
      <c r="G10" s="935"/>
      <c r="H10" s="933"/>
      <c r="I10" s="934"/>
      <c r="J10" s="934"/>
      <c r="K10" s="934"/>
      <c r="L10" s="935"/>
    </row>
    <row r="11" spans="2:12" x14ac:dyDescent="0.25">
      <c r="B11" s="933"/>
      <c r="C11" s="934"/>
      <c r="D11" s="934"/>
      <c r="E11" s="934"/>
      <c r="F11" s="934"/>
      <c r="G11" s="935"/>
      <c r="H11" s="933"/>
      <c r="I11" s="934"/>
      <c r="J11" s="934"/>
      <c r="K11" s="934"/>
      <c r="L11" s="935"/>
    </row>
    <row r="12" spans="2:12" x14ac:dyDescent="0.25">
      <c r="B12" s="933"/>
      <c r="C12" s="934"/>
      <c r="D12" s="934"/>
      <c r="E12" s="934"/>
      <c r="F12" s="934"/>
      <c r="G12" s="935"/>
      <c r="H12" s="933"/>
      <c r="I12" s="934"/>
      <c r="J12" s="934"/>
      <c r="K12" s="934"/>
      <c r="L12" s="935"/>
    </row>
    <row r="13" spans="2:12" x14ac:dyDescent="0.25">
      <c r="B13" s="933"/>
      <c r="C13" s="934"/>
      <c r="D13" s="934"/>
      <c r="E13" s="934"/>
      <c r="F13" s="934"/>
      <c r="G13" s="935"/>
      <c r="H13" s="933"/>
      <c r="I13" s="934"/>
      <c r="J13" s="934"/>
      <c r="K13" s="934"/>
      <c r="L13" s="935"/>
    </row>
    <row r="14" spans="2:12" x14ac:dyDescent="0.25">
      <c r="B14" s="933"/>
      <c r="C14" s="934"/>
      <c r="D14" s="934"/>
      <c r="E14" s="934"/>
      <c r="F14" s="934"/>
      <c r="G14" s="935"/>
      <c r="H14" s="933"/>
      <c r="I14" s="934"/>
      <c r="J14" s="934"/>
      <c r="K14" s="934"/>
      <c r="L14" s="935"/>
    </row>
    <row r="15" spans="2:12" x14ac:dyDescent="0.25">
      <c r="B15" s="933"/>
      <c r="C15" s="934"/>
      <c r="D15" s="934"/>
      <c r="E15" s="934"/>
      <c r="F15" s="934"/>
      <c r="G15" s="935"/>
      <c r="H15" s="933"/>
      <c r="I15" s="934"/>
      <c r="J15" s="934"/>
      <c r="K15" s="934"/>
      <c r="L15" s="935"/>
    </row>
    <row r="16" spans="2:12" x14ac:dyDescent="0.25">
      <c r="B16" s="933"/>
      <c r="C16" s="934"/>
      <c r="D16" s="934"/>
      <c r="E16" s="934"/>
      <c r="F16" s="934"/>
      <c r="G16" s="935"/>
      <c r="H16" s="933"/>
      <c r="I16" s="934"/>
      <c r="J16" s="934"/>
      <c r="K16" s="934"/>
      <c r="L16" s="935"/>
    </row>
    <row r="17" spans="2:13" x14ac:dyDescent="0.25">
      <c r="B17" s="933"/>
      <c r="C17" s="934"/>
      <c r="D17" s="934"/>
      <c r="E17" s="934"/>
      <c r="F17" s="934"/>
      <c r="G17" s="935"/>
      <c r="H17" s="933"/>
      <c r="I17" s="934"/>
      <c r="J17" s="934"/>
      <c r="K17" s="934"/>
      <c r="L17" s="935"/>
    </row>
    <row r="18" spans="2:13" x14ac:dyDescent="0.25">
      <c r="B18" s="933"/>
      <c r="C18" s="934"/>
      <c r="D18" s="934"/>
      <c r="E18" s="934"/>
      <c r="F18" s="934"/>
      <c r="G18" s="935"/>
      <c r="H18" s="933"/>
      <c r="I18" s="934"/>
      <c r="J18" s="934"/>
      <c r="K18" s="934"/>
      <c r="L18" s="935"/>
    </row>
    <row r="19" spans="2:13" x14ac:dyDescent="0.25">
      <c r="B19" s="933"/>
      <c r="C19" s="934"/>
      <c r="D19" s="934"/>
      <c r="E19" s="934"/>
      <c r="F19" s="934"/>
      <c r="G19" s="935"/>
      <c r="H19" s="933"/>
      <c r="I19" s="934"/>
      <c r="J19" s="934"/>
      <c r="K19" s="934"/>
      <c r="L19" s="935"/>
    </row>
    <row r="20" spans="2:13" ht="15.75" thickBot="1" x14ac:dyDescent="0.3">
      <c r="B20" s="933"/>
      <c r="C20" s="934"/>
      <c r="D20" s="934"/>
      <c r="E20" s="934"/>
      <c r="F20" s="934"/>
      <c r="G20" s="935"/>
      <c r="H20" s="933"/>
      <c r="I20" s="934"/>
      <c r="J20" s="934"/>
      <c r="K20" s="934"/>
      <c r="L20" s="935"/>
    </row>
    <row r="21" spans="2:13" ht="15" customHeight="1" x14ac:dyDescent="0.25">
      <c r="B21" s="987" t="s">
        <v>954</v>
      </c>
      <c r="C21" s="988"/>
      <c r="D21" s="988"/>
      <c r="E21" s="988"/>
      <c r="F21" s="988"/>
      <c r="G21" s="989"/>
      <c r="H21" s="987" t="s">
        <v>955</v>
      </c>
      <c r="I21" s="988"/>
      <c r="J21" s="988"/>
      <c r="K21" s="988"/>
      <c r="L21" s="988"/>
      <c r="M21" s="989"/>
    </row>
    <row r="22" spans="2:13" ht="37.5" customHeight="1" thickBot="1" x14ac:dyDescent="0.3">
      <c r="B22" s="990"/>
      <c r="C22" s="991"/>
      <c r="D22" s="991"/>
      <c r="E22" s="991"/>
      <c r="F22" s="991"/>
      <c r="G22" s="992"/>
      <c r="H22" s="990"/>
      <c r="I22" s="991"/>
      <c r="J22" s="991"/>
      <c r="K22" s="991"/>
      <c r="L22" s="991"/>
      <c r="M22" s="992"/>
    </row>
    <row r="23" spans="2:13" ht="15.75" customHeight="1" x14ac:dyDescent="0.25">
      <c r="B23" s="948" t="s">
        <v>768</v>
      </c>
      <c r="C23" s="949"/>
      <c r="D23" s="949"/>
      <c r="E23" s="949"/>
      <c r="F23" s="949"/>
      <c r="G23" s="950"/>
      <c r="H23" s="948" t="s">
        <v>769</v>
      </c>
      <c r="I23" s="949"/>
      <c r="J23" s="949"/>
      <c r="K23" s="949"/>
      <c r="L23" s="950"/>
    </row>
    <row r="24" spans="2:13" x14ac:dyDescent="0.25">
      <c r="B24" s="933"/>
      <c r="C24" s="934"/>
      <c r="D24" s="934"/>
      <c r="E24" s="934"/>
      <c r="F24" s="934"/>
      <c r="G24" s="935"/>
      <c r="H24" s="933"/>
      <c r="I24" s="934"/>
      <c r="J24" s="934"/>
      <c r="K24" s="934"/>
      <c r="L24" s="935"/>
    </row>
    <row r="25" spans="2:13" x14ac:dyDescent="0.25">
      <c r="B25" s="933"/>
      <c r="C25" s="934"/>
      <c r="D25" s="934"/>
      <c r="E25" s="934"/>
      <c r="F25" s="934"/>
      <c r="G25" s="935"/>
      <c r="H25" s="933"/>
      <c r="I25" s="934"/>
      <c r="J25" s="934"/>
      <c r="K25" s="934"/>
      <c r="L25" s="935"/>
    </row>
    <row r="26" spans="2:13" x14ac:dyDescent="0.25">
      <c r="B26" s="933"/>
      <c r="C26" s="934"/>
      <c r="D26" s="934"/>
      <c r="E26" s="934"/>
      <c r="F26" s="934"/>
      <c r="G26" s="935"/>
      <c r="H26" s="933"/>
      <c r="I26" s="934"/>
      <c r="J26" s="934"/>
      <c r="K26" s="934"/>
      <c r="L26" s="935"/>
    </row>
    <row r="27" spans="2:13" x14ac:dyDescent="0.25">
      <c r="B27" s="933"/>
      <c r="C27" s="934"/>
      <c r="D27" s="934"/>
      <c r="E27" s="934"/>
      <c r="F27" s="934"/>
      <c r="G27" s="935"/>
      <c r="H27" s="933"/>
      <c r="I27" s="934"/>
      <c r="J27" s="934"/>
      <c r="K27" s="934"/>
      <c r="L27" s="935"/>
    </row>
    <row r="28" spans="2:13" x14ac:dyDescent="0.25">
      <c r="B28" s="933"/>
      <c r="C28" s="934"/>
      <c r="D28" s="934"/>
      <c r="E28" s="934"/>
      <c r="F28" s="934"/>
      <c r="G28" s="935"/>
      <c r="H28" s="933"/>
      <c r="I28" s="934"/>
      <c r="J28" s="934"/>
      <c r="K28" s="934"/>
      <c r="L28" s="935"/>
    </row>
    <row r="29" spans="2:13" x14ac:dyDescent="0.25">
      <c r="B29" s="933"/>
      <c r="C29" s="934"/>
      <c r="D29" s="934"/>
      <c r="E29" s="934"/>
      <c r="F29" s="934"/>
      <c r="G29" s="935"/>
      <c r="H29" s="933"/>
      <c r="I29" s="934"/>
      <c r="J29" s="934"/>
      <c r="K29" s="934"/>
      <c r="L29" s="935"/>
    </row>
    <row r="30" spans="2:13" x14ac:dyDescent="0.25">
      <c r="B30" s="933"/>
      <c r="C30" s="934"/>
      <c r="D30" s="934"/>
      <c r="E30" s="934"/>
      <c r="F30" s="934"/>
      <c r="G30" s="935"/>
      <c r="H30" s="933"/>
      <c r="I30" s="934"/>
      <c r="J30" s="934"/>
      <c r="K30" s="934"/>
      <c r="L30" s="935"/>
    </row>
    <row r="31" spans="2:13" x14ac:dyDescent="0.25">
      <c r="B31" s="933"/>
      <c r="C31" s="934"/>
      <c r="D31" s="934"/>
      <c r="E31" s="934"/>
      <c r="F31" s="934"/>
      <c r="G31" s="935"/>
      <c r="H31" s="933"/>
      <c r="I31" s="934"/>
      <c r="J31" s="934"/>
      <c r="K31" s="934"/>
      <c r="L31" s="935"/>
    </row>
    <row r="32" spans="2:13" x14ac:dyDescent="0.25">
      <c r="B32" s="933"/>
      <c r="C32" s="934"/>
      <c r="D32" s="934"/>
      <c r="E32" s="934"/>
      <c r="F32" s="934"/>
      <c r="G32" s="935"/>
      <c r="H32" s="933"/>
      <c r="I32" s="934"/>
      <c r="J32" s="934"/>
      <c r="K32" s="934"/>
      <c r="L32" s="935"/>
    </row>
    <row r="33" spans="2:13" x14ac:dyDescent="0.25">
      <c r="B33" s="933"/>
      <c r="C33" s="934"/>
      <c r="D33" s="934"/>
      <c r="E33" s="934"/>
      <c r="F33" s="934"/>
      <c r="G33" s="935"/>
      <c r="H33" s="933"/>
      <c r="I33" s="934"/>
      <c r="J33" s="934"/>
      <c r="K33" s="934"/>
      <c r="L33" s="935"/>
    </row>
    <row r="34" spans="2:13" x14ac:dyDescent="0.25">
      <c r="B34" s="933"/>
      <c r="C34" s="934"/>
      <c r="D34" s="934"/>
      <c r="E34" s="934"/>
      <c r="F34" s="934"/>
      <c r="G34" s="935"/>
      <c r="H34" s="933"/>
      <c r="I34" s="934"/>
      <c r="J34" s="934"/>
      <c r="K34" s="934"/>
      <c r="L34" s="935"/>
    </row>
    <row r="35" spans="2:13" x14ac:dyDescent="0.25">
      <c r="B35" s="933"/>
      <c r="C35" s="934"/>
      <c r="D35" s="934"/>
      <c r="E35" s="934"/>
      <c r="F35" s="934"/>
      <c r="G35" s="935"/>
      <c r="H35" s="933"/>
      <c r="I35" s="934"/>
      <c r="J35" s="934"/>
      <c r="K35" s="934"/>
      <c r="L35" s="935"/>
    </row>
    <row r="36" spans="2:13" ht="15.75" thickBot="1" x14ac:dyDescent="0.3">
      <c r="B36" s="933"/>
      <c r="C36" s="934"/>
      <c r="D36" s="934"/>
      <c r="E36" s="934"/>
      <c r="F36" s="934"/>
      <c r="G36" s="935"/>
      <c r="H36" s="933"/>
      <c r="I36" s="934"/>
      <c r="J36" s="934"/>
      <c r="K36" s="934"/>
      <c r="L36" s="935"/>
    </row>
    <row r="37" spans="2:13" ht="15" customHeight="1" x14ac:dyDescent="0.25">
      <c r="B37" s="987" t="s">
        <v>956</v>
      </c>
      <c r="C37" s="988"/>
      <c r="D37" s="988"/>
      <c r="E37" s="988"/>
      <c r="F37" s="988"/>
      <c r="G37" s="989"/>
      <c r="H37" s="987" t="s">
        <v>957</v>
      </c>
      <c r="I37" s="988"/>
      <c r="J37" s="988"/>
      <c r="K37" s="988"/>
      <c r="L37" s="988"/>
      <c r="M37" s="993"/>
    </row>
    <row r="38" spans="2:13" ht="39" customHeight="1" thickBot="1" x14ac:dyDescent="0.3">
      <c r="B38" s="990"/>
      <c r="C38" s="991"/>
      <c r="D38" s="991"/>
      <c r="E38" s="991"/>
      <c r="F38" s="991"/>
      <c r="G38" s="992"/>
      <c r="H38" s="990"/>
      <c r="I38" s="991"/>
      <c r="J38" s="991"/>
      <c r="K38" s="991"/>
      <c r="L38" s="991"/>
      <c r="M38" s="994"/>
    </row>
    <row r="39" spans="2:13" ht="26.25" customHeight="1" thickBot="1" x14ac:dyDescent="0.3">
      <c r="B39" s="995" t="s">
        <v>783</v>
      </c>
      <c r="C39" s="996"/>
      <c r="D39" s="996"/>
      <c r="E39" s="996"/>
      <c r="F39" s="996"/>
      <c r="G39" s="996"/>
      <c r="H39" s="996"/>
      <c r="I39" s="996"/>
      <c r="J39" s="996"/>
      <c r="K39" s="996"/>
      <c r="L39" s="997"/>
      <c r="M39" s="192"/>
    </row>
    <row r="40" spans="2:13" x14ac:dyDescent="0.25">
      <c r="B40" s="948" t="s">
        <v>770</v>
      </c>
      <c r="C40" s="949"/>
      <c r="D40" s="949"/>
      <c r="E40" s="949"/>
      <c r="F40" s="949"/>
      <c r="G40" s="950"/>
      <c r="H40" s="948" t="s">
        <v>771</v>
      </c>
      <c r="I40" s="949"/>
      <c r="J40" s="949"/>
      <c r="K40" s="949"/>
      <c r="L40" s="950"/>
    </row>
    <row r="41" spans="2:13" x14ac:dyDescent="0.25">
      <c r="B41" s="933"/>
      <c r="C41" s="934"/>
      <c r="D41" s="934"/>
      <c r="E41" s="934"/>
      <c r="F41" s="934"/>
      <c r="G41" s="935"/>
      <c r="H41" s="933"/>
      <c r="I41" s="934"/>
      <c r="J41" s="934"/>
      <c r="K41" s="934"/>
      <c r="L41" s="935"/>
    </row>
    <row r="42" spans="2:13" x14ac:dyDescent="0.25">
      <c r="B42" s="933"/>
      <c r="C42" s="934"/>
      <c r="D42" s="934"/>
      <c r="E42" s="934"/>
      <c r="F42" s="934"/>
      <c r="G42" s="935"/>
      <c r="H42" s="933"/>
      <c r="I42" s="934"/>
      <c r="J42" s="934"/>
      <c r="K42" s="934"/>
      <c r="L42" s="935"/>
    </row>
    <row r="43" spans="2:13" x14ac:dyDescent="0.25">
      <c r="B43" s="933"/>
      <c r="C43" s="934"/>
      <c r="D43" s="934"/>
      <c r="E43" s="934"/>
      <c r="F43" s="934"/>
      <c r="G43" s="935"/>
      <c r="H43" s="933"/>
      <c r="I43" s="934"/>
      <c r="J43" s="934"/>
      <c r="K43" s="934"/>
      <c r="L43" s="935"/>
    </row>
    <row r="44" spans="2:13" x14ac:dyDescent="0.25">
      <c r="B44" s="933"/>
      <c r="C44" s="934"/>
      <c r="D44" s="934"/>
      <c r="E44" s="934"/>
      <c r="F44" s="934"/>
      <c r="G44" s="935"/>
      <c r="H44" s="933"/>
      <c r="I44" s="934"/>
      <c r="J44" s="934"/>
      <c r="K44" s="934"/>
      <c r="L44" s="935"/>
    </row>
    <row r="45" spans="2:13" x14ac:dyDescent="0.25">
      <c r="B45" s="933"/>
      <c r="C45" s="934"/>
      <c r="D45" s="934"/>
      <c r="E45" s="934"/>
      <c r="F45" s="934"/>
      <c r="G45" s="935"/>
      <c r="H45" s="933"/>
      <c r="I45" s="934"/>
      <c r="J45" s="934"/>
      <c r="K45" s="934"/>
      <c r="L45" s="935"/>
    </row>
    <row r="46" spans="2:13" x14ac:dyDescent="0.25">
      <c r="B46" s="933"/>
      <c r="C46" s="934"/>
      <c r="D46" s="934"/>
      <c r="E46" s="934"/>
      <c r="F46" s="934"/>
      <c r="G46" s="935"/>
      <c r="H46" s="933"/>
      <c r="I46" s="934"/>
      <c r="J46" s="934"/>
      <c r="K46" s="934"/>
      <c r="L46" s="935"/>
    </row>
    <row r="47" spans="2:13" x14ac:dyDescent="0.25">
      <c r="B47" s="933"/>
      <c r="C47" s="934"/>
      <c r="D47" s="934"/>
      <c r="E47" s="934"/>
      <c r="F47" s="934"/>
      <c r="G47" s="935"/>
      <c r="H47" s="933"/>
      <c r="I47" s="934"/>
      <c r="J47" s="934"/>
      <c r="K47" s="934"/>
      <c r="L47" s="935"/>
    </row>
    <row r="48" spans="2:13" x14ac:dyDescent="0.25">
      <c r="B48" s="933"/>
      <c r="C48" s="934"/>
      <c r="D48" s="934"/>
      <c r="E48" s="934"/>
      <c r="F48" s="934"/>
      <c r="G48" s="935"/>
      <c r="H48" s="933"/>
      <c r="I48" s="934"/>
      <c r="J48" s="934"/>
      <c r="K48" s="934"/>
      <c r="L48" s="935"/>
    </row>
    <row r="49" spans="2:13" x14ac:dyDescent="0.25">
      <c r="B49" s="933"/>
      <c r="C49" s="934"/>
      <c r="D49" s="934"/>
      <c r="E49" s="934"/>
      <c r="F49" s="934"/>
      <c r="G49" s="935"/>
      <c r="H49" s="933"/>
      <c r="I49" s="934"/>
      <c r="J49" s="934"/>
      <c r="K49" s="934"/>
      <c r="L49" s="935"/>
    </row>
    <row r="50" spans="2:13" x14ac:dyDescent="0.25">
      <c r="B50" s="933"/>
      <c r="C50" s="934"/>
      <c r="D50" s="934"/>
      <c r="E50" s="934"/>
      <c r="F50" s="934"/>
      <c r="G50" s="935"/>
      <c r="H50" s="933"/>
      <c r="I50" s="934"/>
      <c r="J50" s="934"/>
      <c r="K50" s="934"/>
      <c r="L50" s="935"/>
    </row>
    <row r="51" spans="2:13" x14ac:dyDescent="0.25">
      <c r="B51" s="933"/>
      <c r="C51" s="934"/>
      <c r="D51" s="934"/>
      <c r="E51" s="934"/>
      <c r="F51" s="934"/>
      <c r="G51" s="935"/>
      <c r="H51" s="933"/>
      <c r="I51" s="934"/>
      <c r="J51" s="934"/>
      <c r="K51" s="934"/>
      <c r="L51" s="935"/>
    </row>
    <row r="52" spans="2:13" x14ac:dyDescent="0.25">
      <c r="B52" s="933"/>
      <c r="C52" s="934"/>
      <c r="D52" s="934"/>
      <c r="E52" s="934"/>
      <c r="F52" s="934"/>
      <c r="G52" s="935"/>
      <c r="H52" s="933"/>
      <c r="I52" s="934"/>
      <c r="J52" s="934"/>
      <c r="K52" s="934"/>
      <c r="L52" s="935"/>
    </row>
    <row r="53" spans="2:13" ht="15.75" thickBot="1" x14ac:dyDescent="0.3">
      <c r="B53" s="933"/>
      <c r="C53" s="934"/>
      <c r="D53" s="934"/>
      <c r="E53" s="934"/>
      <c r="F53" s="934"/>
      <c r="G53" s="935"/>
      <c r="H53" s="933"/>
      <c r="I53" s="934"/>
      <c r="J53" s="934"/>
      <c r="K53" s="934"/>
      <c r="L53" s="935"/>
    </row>
    <row r="54" spans="2:13" ht="15" customHeight="1" x14ac:dyDescent="0.25">
      <c r="B54" s="987" t="s">
        <v>958</v>
      </c>
      <c r="C54" s="988"/>
      <c r="D54" s="988"/>
      <c r="E54" s="988"/>
      <c r="F54" s="988"/>
      <c r="G54" s="989"/>
      <c r="H54" s="987" t="s">
        <v>959</v>
      </c>
      <c r="I54" s="988"/>
      <c r="J54" s="988"/>
      <c r="K54" s="988"/>
      <c r="L54" s="988"/>
      <c r="M54" s="993"/>
    </row>
    <row r="55" spans="2:13" ht="36" customHeight="1" thickBot="1" x14ac:dyDescent="0.3">
      <c r="B55" s="990"/>
      <c r="C55" s="991"/>
      <c r="D55" s="991"/>
      <c r="E55" s="991"/>
      <c r="F55" s="991"/>
      <c r="G55" s="992"/>
      <c r="H55" s="990"/>
      <c r="I55" s="991"/>
      <c r="J55" s="991"/>
      <c r="K55" s="991"/>
      <c r="L55" s="991"/>
      <c r="M55" s="994"/>
    </row>
    <row r="56" spans="2:13" ht="15" customHeight="1" x14ac:dyDescent="0.25">
      <c r="B56" s="948" t="s">
        <v>770</v>
      </c>
      <c r="C56" s="949"/>
      <c r="D56" s="949"/>
      <c r="E56" s="949"/>
      <c r="F56" s="949"/>
      <c r="G56" s="950"/>
      <c r="H56" s="948" t="s">
        <v>771</v>
      </c>
      <c r="I56" s="949"/>
      <c r="J56" s="949"/>
      <c r="K56" s="949"/>
      <c r="L56" s="950"/>
    </row>
    <row r="57" spans="2:13" ht="15" customHeight="1" x14ac:dyDescent="0.25">
      <c r="B57" s="933"/>
      <c r="C57" s="934"/>
      <c r="D57" s="934"/>
      <c r="E57" s="934"/>
      <c r="F57" s="934"/>
      <c r="G57" s="935"/>
      <c r="H57" s="933"/>
      <c r="I57" s="934"/>
      <c r="J57" s="934"/>
      <c r="K57" s="934"/>
      <c r="L57" s="935"/>
    </row>
    <row r="58" spans="2:13" ht="15" customHeight="1" x14ac:dyDescent="0.25">
      <c r="B58" s="933"/>
      <c r="C58" s="934"/>
      <c r="D58" s="934"/>
      <c r="E58" s="934"/>
      <c r="F58" s="934"/>
      <c r="G58" s="935"/>
      <c r="H58" s="933"/>
      <c r="I58" s="934"/>
      <c r="J58" s="934"/>
      <c r="K58" s="934"/>
      <c r="L58" s="935"/>
    </row>
    <row r="59" spans="2:13" ht="15" customHeight="1" x14ac:dyDescent="0.25">
      <c r="B59" s="933"/>
      <c r="C59" s="934"/>
      <c r="D59" s="934"/>
      <c r="E59" s="934"/>
      <c r="F59" s="934"/>
      <c r="G59" s="935"/>
      <c r="H59" s="933"/>
      <c r="I59" s="934"/>
      <c r="J59" s="934"/>
      <c r="K59" s="934"/>
      <c r="L59" s="935"/>
    </row>
    <row r="60" spans="2:13" ht="15" customHeight="1" x14ac:dyDescent="0.25">
      <c r="B60" s="933"/>
      <c r="C60" s="934"/>
      <c r="D60" s="934"/>
      <c r="E60" s="934"/>
      <c r="F60" s="934"/>
      <c r="G60" s="935"/>
      <c r="H60" s="933"/>
      <c r="I60" s="934"/>
      <c r="J60" s="934"/>
      <c r="K60" s="934"/>
      <c r="L60" s="935"/>
    </row>
    <row r="61" spans="2:13" ht="15" customHeight="1" x14ac:dyDescent="0.25">
      <c r="B61" s="933"/>
      <c r="C61" s="934"/>
      <c r="D61" s="934"/>
      <c r="E61" s="934"/>
      <c r="F61" s="934"/>
      <c r="G61" s="935"/>
      <c r="H61" s="933"/>
      <c r="I61" s="934"/>
      <c r="J61" s="934"/>
      <c r="K61" s="934"/>
      <c r="L61" s="935"/>
    </row>
    <row r="62" spans="2:13" ht="15" customHeight="1" x14ac:dyDescent="0.25">
      <c r="B62" s="933"/>
      <c r="C62" s="934"/>
      <c r="D62" s="934"/>
      <c r="E62" s="934"/>
      <c r="F62" s="934"/>
      <c r="G62" s="935"/>
      <c r="H62" s="933"/>
      <c r="I62" s="934"/>
      <c r="J62" s="934"/>
      <c r="K62" s="934"/>
      <c r="L62" s="935"/>
    </row>
    <row r="63" spans="2:13" ht="15" customHeight="1" x14ac:dyDescent="0.25">
      <c r="B63" s="933"/>
      <c r="C63" s="934"/>
      <c r="D63" s="934"/>
      <c r="E63" s="934"/>
      <c r="F63" s="934"/>
      <c r="G63" s="935"/>
      <c r="H63" s="933"/>
      <c r="I63" s="934"/>
      <c r="J63" s="934"/>
      <c r="K63" s="934"/>
      <c r="L63" s="935"/>
    </row>
    <row r="64" spans="2:13" ht="15" customHeight="1" x14ac:dyDescent="0.25">
      <c r="B64" s="933"/>
      <c r="C64" s="934"/>
      <c r="D64" s="934"/>
      <c r="E64" s="934"/>
      <c r="F64" s="934"/>
      <c r="G64" s="935"/>
      <c r="H64" s="933"/>
      <c r="I64" s="934"/>
      <c r="J64" s="934"/>
      <c r="K64" s="934"/>
      <c r="L64" s="935"/>
    </row>
    <row r="65" spans="2:13" ht="15" customHeight="1" x14ac:dyDescent="0.25">
      <c r="B65" s="933"/>
      <c r="C65" s="934"/>
      <c r="D65" s="934"/>
      <c r="E65" s="934"/>
      <c r="F65" s="934"/>
      <c r="G65" s="935"/>
      <c r="H65" s="933"/>
      <c r="I65" s="934"/>
      <c r="J65" s="934"/>
      <c r="K65" s="934"/>
      <c r="L65" s="935"/>
    </row>
    <row r="66" spans="2:13" ht="15" customHeight="1" x14ac:dyDescent="0.25">
      <c r="B66" s="933"/>
      <c r="C66" s="934"/>
      <c r="D66" s="934"/>
      <c r="E66" s="934"/>
      <c r="F66" s="934"/>
      <c r="G66" s="935"/>
      <c r="H66" s="933"/>
      <c r="I66" s="934"/>
      <c r="J66" s="934"/>
      <c r="K66" s="934"/>
      <c r="L66" s="935"/>
    </row>
    <row r="67" spans="2:13" ht="15" customHeight="1" x14ac:dyDescent="0.25">
      <c r="B67" s="933"/>
      <c r="C67" s="934"/>
      <c r="D67" s="934"/>
      <c r="E67" s="934"/>
      <c r="F67" s="934"/>
      <c r="G67" s="935"/>
      <c r="H67" s="933"/>
      <c r="I67" s="934"/>
      <c r="J67" s="934"/>
      <c r="K67" s="934"/>
      <c r="L67" s="935"/>
    </row>
    <row r="68" spans="2:13" ht="15" customHeight="1" x14ac:dyDescent="0.25">
      <c r="B68" s="933"/>
      <c r="C68" s="934"/>
      <c r="D68" s="934"/>
      <c r="E68" s="934"/>
      <c r="F68" s="934"/>
      <c r="G68" s="935"/>
      <c r="H68" s="933"/>
      <c r="I68" s="934"/>
      <c r="J68" s="934"/>
      <c r="K68" s="934"/>
      <c r="L68" s="935"/>
    </row>
    <row r="69" spans="2:13" ht="15.75" customHeight="1" thickBot="1" x14ac:dyDescent="0.3">
      <c r="B69" s="933"/>
      <c r="C69" s="934"/>
      <c r="D69" s="934"/>
      <c r="E69" s="934"/>
      <c r="F69" s="934"/>
      <c r="G69" s="935"/>
      <c r="H69" s="933"/>
      <c r="I69" s="934"/>
      <c r="J69" s="934"/>
      <c r="K69" s="934"/>
      <c r="L69" s="935"/>
    </row>
    <row r="70" spans="2:13" ht="23.25" customHeight="1" x14ac:dyDescent="0.25">
      <c r="B70" s="987" t="s">
        <v>960</v>
      </c>
      <c r="C70" s="988"/>
      <c r="D70" s="988"/>
      <c r="E70" s="988"/>
      <c r="F70" s="988"/>
      <c r="G70" s="989"/>
      <c r="H70" s="987" t="s">
        <v>961</v>
      </c>
      <c r="I70" s="988"/>
      <c r="J70" s="988"/>
      <c r="K70" s="988"/>
      <c r="L70" s="988"/>
      <c r="M70" s="993"/>
    </row>
    <row r="71" spans="2:13" ht="25.5" customHeight="1" thickBot="1" x14ac:dyDescent="0.3">
      <c r="B71" s="990"/>
      <c r="C71" s="991"/>
      <c r="D71" s="991"/>
      <c r="E71" s="991"/>
      <c r="F71" s="991"/>
      <c r="G71" s="992"/>
      <c r="H71" s="990"/>
      <c r="I71" s="991"/>
      <c r="J71" s="991"/>
      <c r="K71" s="991"/>
      <c r="L71" s="991"/>
      <c r="M71" s="994"/>
    </row>
    <row r="72" spans="2:13" ht="25.5" customHeight="1" thickBot="1" x14ac:dyDescent="0.3">
      <c r="B72" s="995" t="s">
        <v>784</v>
      </c>
      <c r="C72" s="996"/>
      <c r="D72" s="996"/>
      <c r="E72" s="996"/>
      <c r="F72" s="996"/>
      <c r="G72" s="996"/>
      <c r="H72" s="996"/>
      <c r="I72" s="996"/>
      <c r="J72" s="996"/>
      <c r="K72" s="996"/>
      <c r="L72" s="997"/>
    </row>
    <row r="73" spans="2:13" x14ac:dyDescent="0.25">
      <c r="B73" s="948" t="s">
        <v>770</v>
      </c>
      <c r="C73" s="949"/>
      <c r="D73" s="949"/>
      <c r="E73" s="949"/>
      <c r="F73" s="949"/>
      <c r="G73" s="950"/>
      <c r="H73" s="948" t="s">
        <v>771</v>
      </c>
      <c r="I73" s="949"/>
      <c r="J73" s="949"/>
      <c r="K73" s="949"/>
      <c r="L73" s="950"/>
    </row>
    <row r="74" spans="2:13" x14ac:dyDescent="0.25">
      <c r="B74" s="933"/>
      <c r="C74" s="934"/>
      <c r="D74" s="934"/>
      <c r="E74" s="934"/>
      <c r="F74" s="934"/>
      <c r="G74" s="935"/>
      <c r="H74" s="933"/>
      <c r="I74" s="934"/>
      <c r="J74" s="934"/>
      <c r="K74" s="934"/>
      <c r="L74" s="935"/>
    </row>
    <row r="75" spans="2:13" x14ac:dyDescent="0.25">
      <c r="B75" s="933"/>
      <c r="C75" s="934"/>
      <c r="D75" s="934"/>
      <c r="E75" s="934"/>
      <c r="F75" s="934"/>
      <c r="G75" s="935"/>
      <c r="H75" s="933"/>
      <c r="I75" s="934"/>
      <c r="J75" s="934"/>
      <c r="K75" s="934"/>
      <c r="L75" s="935"/>
    </row>
    <row r="76" spans="2:13" x14ac:dyDescent="0.25">
      <c r="B76" s="933"/>
      <c r="C76" s="934"/>
      <c r="D76" s="934"/>
      <c r="E76" s="934"/>
      <c r="F76" s="934"/>
      <c r="G76" s="935"/>
      <c r="H76" s="933"/>
      <c r="I76" s="934"/>
      <c r="J76" s="934"/>
      <c r="K76" s="934"/>
      <c r="L76" s="935"/>
    </row>
    <row r="77" spans="2:13" x14ac:dyDescent="0.25">
      <c r="B77" s="933"/>
      <c r="C77" s="934"/>
      <c r="D77" s="934"/>
      <c r="E77" s="934"/>
      <c r="F77" s="934"/>
      <c r="G77" s="935"/>
      <c r="H77" s="933"/>
      <c r="I77" s="934"/>
      <c r="J77" s="934"/>
      <c r="K77" s="934"/>
      <c r="L77" s="935"/>
    </row>
    <row r="78" spans="2:13" x14ac:dyDescent="0.25">
      <c r="B78" s="933"/>
      <c r="C78" s="934"/>
      <c r="D78" s="934"/>
      <c r="E78" s="934"/>
      <c r="F78" s="934"/>
      <c r="G78" s="935"/>
      <c r="H78" s="933"/>
      <c r="I78" s="934"/>
      <c r="J78" s="934"/>
      <c r="K78" s="934"/>
      <c r="L78" s="935"/>
    </row>
    <row r="79" spans="2:13" x14ac:dyDescent="0.25">
      <c r="B79" s="933"/>
      <c r="C79" s="934"/>
      <c r="D79" s="934"/>
      <c r="E79" s="934"/>
      <c r="F79" s="934"/>
      <c r="G79" s="935"/>
      <c r="H79" s="933"/>
      <c r="I79" s="934"/>
      <c r="J79" s="934"/>
      <c r="K79" s="934"/>
      <c r="L79" s="935"/>
    </row>
    <row r="80" spans="2:13" x14ac:dyDescent="0.25">
      <c r="B80" s="933"/>
      <c r="C80" s="934"/>
      <c r="D80" s="934"/>
      <c r="E80" s="934"/>
      <c r="F80" s="934"/>
      <c r="G80" s="935"/>
      <c r="H80" s="933"/>
      <c r="I80" s="934"/>
      <c r="J80" s="934"/>
      <c r="K80" s="934"/>
      <c r="L80" s="935"/>
    </row>
    <row r="81" spans="2:12" x14ac:dyDescent="0.25">
      <c r="B81" s="933"/>
      <c r="C81" s="934"/>
      <c r="D81" s="934"/>
      <c r="E81" s="934"/>
      <c r="F81" s="934"/>
      <c r="G81" s="935"/>
      <c r="H81" s="933"/>
      <c r="I81" s="934"/>
      <c r="J81" s="934"/>
      <c r="K81" s="934"/>
      <c r="L81" s="935"/>
    </row>
    <row r="82" spans="2:12" x14ac:dyDescent="0.25">
      <c r="B82" s="933"/>
      <c r="C82" s="934"/>
      <c r="D82" s="934"/>
      <c r="E82" s="934"/>
      <c r="F82" s="934"/>
      <c r="G82" s="935"/>
      <c r="H82" s="933"/>
      <c r="I82" s="934"/>
      <c r="J82" s="934"/>
      <c r="K82" s="934"/>
      <c r="L82" s="935"/>
    </row>
    <row r="83" spans="2:12" x14ac:dyDescent="0.25">
      <c r="B83" s="933"/>
      <c r="C83" s="934"/>
      <c r="D83" s="934"/>
      <c r="E83" s="934"/>
      <c r="F83" s="934"/>
      <c r="G83" s="935"/>
      <c r="H83" s="933"/>
      <c r="I83" s="934"/>
      <c r="J83" s="934"/>
      <c r="K83" s="934"/>
      <c r="L83" s="935"/>
    </row>
    <row r="84" spans="2:12" x14ac:dyDescent="0.25">
      <c r="B84" s="933"/>
      <c r="C84" s="934"/>
      <c r="D84" s="934"/>
      <c r="E84" s="934"/>
      <c r="F84" s="934"/>
      <c r="G84" s="935"/>
      <c r="H84" s="933"/>
      <c r="I84" s="934"/>
      <c r="J84" s="934"/>
      <c r="K84" s="934"/>
      <c r="L84" s="935"/>
    </row>
    <row r="85" spans="2:12" x14ac:dyDescent="0.25">
      <c r="B85" s="933"/>
      <c r="C85" s="934"/>
      <c r="D85" s="934"/>
      <c r="E85" s="934"/>
      <c r="F85" s="934"/>
      <c r="G85" s="935"/>
      <c r="H85" s="933"/>
      <c r="I85" s="934"/>
      <c r="J85" s="934"/>
      <c r="K85" s="934"/>
      <c r="L85" s="935"/>
    </row>
    <row r="86" spans="2:12" ht="15.75" thickBot="1" x14ac:dyDescent="0.3">
      <c r="B86" s="933"/>
      <c r="C86" s="934"/>
      <c r="D86" s="934"/>
      <c r="E86" s="934"/>
      <c r="F86" s="934"/>
      <c r="G86" s="935"/>
      <c r="H86" s="933"/>
      <c r="I86" s="934"/>
      <c r="J86" s="934"/>
      <c r="K86" s="934"/>
      <c r="L86" s="935"/>
    </row>
    <row r="87" spans="2:12" ht="24.75" customHeight="1" x14ac:dyDescent="0.25">
      <c r="B87" s="1004" t="s">
        <v>962</v>
      </c>
      <c r="C87" s="1005"/>
      <c r="D87" s="1005"/>
      <c r="E87" s="1005"/>
      <c r="F87" s="1005"/>
      <c r="G87" s="1005"/>
      <c r="H87" s="1005"/>
      <c r="I87" s="1005"/>
      <c r="J87" s="1005"/>
      <c r="K87" s="1005"/>
      <c r="L87" s="1005"/>
    </row>
    <row r="88" spans="2:12" ht="25.5" customHeight="1" thickBot="1" x14ac:dyDescent="0.3">
      <c r="B88" s="1006"/>
      <c r="C88" s="1007"/>
      <c r="D88" s="1007"/>
      <c r="E88" s="1007"/>
      <c r="F88" s="1007"/>
      <c r="G88" s="1007"/>
      <c r="H88" s="1007"/>
      <c r="I88" s="1007"/>
      <c r="J88" s="1007"/>
      <c r="K88" s="1007"/>
      <c r="L88" s="1007"/>
    </row>
    <row r="89" spans="2:12" x14ac:dyDescent="0.25">
      <c r="B89" s="948"/>
      <c r="C89" s="949"/>
      <c r="D89" s="949"/>
      <c r="E89" s="949"/>
      <c r="F89" s="949"/>
      <c r="G89" s="950"/>
      <c r="H89" s="948"/>
      <c r="I89" s="949"/>
      <c r="J89" s="949"/>
      <c r="K89" s="949"/>
      <c r="L89" s="950"/>
    </row>
    <row r="90" spans="2:12" x14ac:dyDescent="0.25">
      <c r="B90" s="933"/>
      <c r="C90" s="934"/>
      <c r="D90" s="934"/>
      <c r="E90" s="934"/>
      <c r="F90" s="934"/>
      <c r="G90" s="935"/>
      <c r="H90" s="933"/>
      <c r="I90" s="934"/>
      <c r="J90" s="934"/>
      <c r="K90" s="934"/>
      <c r="L90" s="935"/>
    </row>
    <row r="91" spans="2:12" x14ac:dyDescent="0.25">
      <c r="B91" s="933"/>
      <c r="C91" s="934"/>
      <c r="D91" s="934"/>
      <c r="E91" s="934"/>
      <c r="F91" s="934"/>
      <c r="G91" s="935"/>
      <c r="H91" s="933"/>
      <c r="I91" s="934"/>
      <c r="J91" s="934"/>
      <c r="K91" s="934"/>
      <c r="L91" s="935"/>
    </row>
    <row r="92" spans="2:12" x14ac:dyDescent="0.25">
      <c r="B92" s="933"/>
      <c r="C92" s="934"/>
      <c r="D92" s="934"/>
      <c r="E92" s="934"/>
      <c r="F92" s="934"/>
      <c r="G92" s="935"/>
      <c r="H92" s="933"/>
      <c r="I92" s="934"/>
      <c r="J92" s="934"/>
      <c r="K92" s="934"/>
      <c r="L92" s="935"/>
    </row>
    <row r="93" spans="2:12" x14ac:dyDescent="0.25">
      <c r="B93" s="933"/>
      <c r="C93" s="934"/>
      <c r="D93" s="934"/>
      <c r="E93" s="934"/>
      <c r="F93" s="934"/>
      <c r="G93" s="935"/>
      <c r="H93" s="933"/>
      <c r="I93" s="934"/>
      <c r="J93" s="934"/>
      <c r="K93" s="934"/>
      <c r="L93" s="935"/>
    </row>
    <row r="94" spans="2:12" x14ac:dyDescent="0.25">
      <c r="B94" s="933"/>
      <c r="C94" s="934"/>
      <c r="D94" s="934"/>
      <c r="E94" s="934"/>
      <c r="F94" s="934"/>
      <c r="G94" s="935"/>
      <c r="H94" s="933"/>
      <c r="I94" s="934"/>
      <c r="J94" s="934"/>
      <c r="K94" s="934"/>
      <c r="L94" s="935"/>
    </row>
    <row r="95" spans="2:12" x14ac:dyDescent="0.25">
      <c r="B95" s="933"/>
      <c r="C95" s="934"/>
      <c r="D95" s="934"/>
      <c r="E95" s="934"/>
      <c r="F95" s="934"/>
      <c r="G95" s="935"/>
      <c r="H95" s="933"/>
      <c r="I95" s="934"/>
      <c r="J95" s="934"/>
      <c r="K95" s="934"/>
      <c r="L95" s="935"/>
    </row>
    <row r="96" spans="2:12" x14ac:dyDescent="0.25">
      <c r="B96" s="933"/>
      <c r="C96" s="934"/>
      <c r="D96" s="934"/>
      <c r="E96" s="934"/>
      <c r="F96" s="934"/>
      <c r="G96" s="935"/>
      <c r="H96" s="933"/>
      <c r="I96" s="934"/>
      <c r="J96" s="934"/>
      <c r="K96" s="934"/>
      <c r="L96" s="935"/>
    </row>
    <row r="97" spans="2:12" x14ac:dyDescent="0.25">
      <c r="B97" s="933"/>
      <c r="C97" s="934"/>
      <c r="D97" s="934"/>
      <c r="E97" s="934"/>
      <c r="F97" s="934"/>
      <c r="G97" s="935"/>
      <c r="H97" s="933"/>
      <c r="I97" s="934"/>
      <c r="J97" s="934"/>
      <c r="K97" s="934"/>
      <c r="L97" s="935"/>
    </row>
    <row r="98" spans="2:12" x14ac:dyDescent="0.25">
      <c r="B98" s="933"/>
      <c r="C98" s="934"/>
      <c r="D98" s="934"/>
      <c r="E98" s="934"/>
      <c r="F98" s="934"/>
      <c r="G98" s="935"/>
      <c r="H98" s="933"/>
      <c r="I98" s="934"/>
      <c r="J98" s="934"/>
      <c r="K98" s="934"/>
      <c r="L98" s="935"/>
    </row>
    <row r="99" spans="2:12" x14ac:dyDescent="0.25">
      <c r="B99" s="933"/>
      <c r="C99" s="934"/>
      <c r="D99" s="934"/>
      <c r="E99" s="934"/>
      <c r="F99" s="934"/>
      <c r="G99" s="935"/>
      <c r="H99" s="933"/>
      <c r="I99" s="934"/>
      <c r="J99" s="934"/>
      <c r="K99" s="934"/>
      <c r="L99" s="935"/>
    </row>
    <row r="100" spans="2:12" x14ac:dyDescent="0.25">
      <c r="B100" s="933"/>
      <c r="C100" s="934"/>
      <c r="D100" s="934"/>
      <c r="E100" s="934"/>
      <c r="F100" s="934"/>
      <c r="G100" s="935"/>
      <c r="H100" s="933"/>
      <c r="I100" s="934"/>
      <c r="J100" s="934"/>
      <c r="K100" s="934"/>
      <c r="L100" s="935"/>
    </row>
    <row r="101" spans="2:12" x14ac:dyDescent="0.25">
      <c r="B101" s="933"/>
      <c r="C101" s="934"/>
      <c r="D101" s="934"/>
      <c r="E101" s="934"/>
      <c r="F101" s="934"/>
      <c r="G101" s="935"/>
      <c r="H101" s="933"/>
      <c r="I101" s="934"/>
      <c r="J101" s="934"/>
      <c r="K101" s="934"/>
      <c r="L101" s="935"/>
    </row>
    <row r="102" spans="2:12" ht="15.75" thickBot="1" x14ac:dyDescent="0.3">
      <c r="B102" s="933"/>
      <c r="C102" s="934"/>
      <c r="D102" s="934"/>
      <c r="E102" s="934"/>
      <c r="F102" s="934"/>
      <c r="G102" s="935"/>
      <c r="H102" s="933"/>
      <c r="I102" s="934"/>
      <c r="J102" s="934"/>
      <c r="K102" s="934"/>
      <c r="L102" s="935"/>
    </row>
    <row r="103" spans="2:12" ht="15.75" customHeight="1" x14ac:dyDescent="0.25">
      <c r="B103" s="998" t="s">
        <v>821</v>
      </c>
      <c r="C103" s="999"/>
      <c r="D103" s="999"/>
      <c r="E103" s="999"/>
      <c r="F103" s="999"/>
      <c r="G103" s="1000"/>
      <c r="H103" s="998" t="s">
        <v>963</v>
      </c>
      <c r="I103" s="999"/>
      <c r="J103" s="999"/>
      <c r="K103" s="999"/>
      <c r="L103" s="999"/>
    </row>
    <row r="104" spans="2:12" ht="39.75" customHeight="1" thickBot="1" x14ac:dyDescent="0.3">
      <c r="B104" s="1001"/>
      <c r="C104" s="1002"/>
      <c r="D104" s="1002"/>
      <c r="E104" s="1002"/>
      <c r="F104" s="1002"/>
      <c r="G104" s="1003"/>
      <c r="H104" s="1001"/>
      <c r="I104" s="1002"/>
      <c r="J104" s="1002"/>
      <c r="K104" s="1002"/>
      <c r="L104" s="1002"/>
    </row>
  </sheetData>
  <mergeCells count="36">
    <mergeCell ref="B103:G104"/>
    <mergeCell ref="H103:L104"/>
    <mergeCell ref="B72:L72"/>
    <mergeCell ref="B73:G86"/>
    <mergeCell ref="H73:L86"/>
    <mergeCell ref="B87:L88"/>
    <mergeCell ref="B89:G102"/>
    <mergeCell ref="H89:L102"/>
    <mergeCell ref="B70:G71"/>
    <mergeCell ref="H70:L71"/>
    <mergeCell ref="M70:M71"/>
    <mergeCell ref="B37:G38"/>
    <mergeCell ref="H37:L38"/>
    <mergeCell ref="M37:M38"/>
    <mergeCell ref="B39:L39"/>
    <mergeCell ref="B40:G53"/>
    <mergeCell ref="H40:L53"/>
    <mergeCell ref="B54:G55"/>
    <mergeCell ref="H54:L55"/>
    <mergeCell ref="M54:M55"/>
    <mergeCell ref="B56:G69"/>
    <mergeCell ref="H56:L69"/>
    <mergeCell ref="B23:G36"/>
    <mergeCell ref="H23:L36"/>
    <mergeCell ref="B1:L2"/>
    <mergeCell ref="B3:E3"/>
    <mergeCell ref="G3:I3"/>
    <mergeCell ref="J3:L3"/>
    <mergeCell ref="B4:H5"/>
    <mergeCell ref="K4:L4"/>
    <mergeCell ref="K5:L5"/>
    <mergeCell ref="B6:L6"/>
    <mergeCell ref="B7:G20"/>
    <mergeCell ref="H7:L20"/>
    <mergeCell ref="B21:G22"/>
    <mergeCell ref="H21:M22"/>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M213"/>
  <sheetViews>
    <sheetView view="pageBreakPreview" zoomScale="85" zoomScaleNormal="100" zoomScaleSheetLayoutView="85" zoomScalePageLayoutView="110" workbookViewId="0">
      <selection activeCell="N197" sqref="N197"/>
    </sheetView>
  </sheetViews>
  <sheetFormatPr baseColWidth="10" defaultColWidth="12" defaultRowHeight="15" x14ac:dyDescent="0.25"/>
  <cols>
    <col min="1" max="1" width="3.85546875" style="134" customWidth="1"/>
    <col min="2" max="2" width="4.85546875" style="134" customWidth="1"/>
    <col min="3" max="3" width="8.7109375" style="134" customWidth="1"/>
    <col min="4" max="4" width="8.42578125" style="134" customWidth="1"/>
    <col min="5" max="5" width="12" style="134"/>
    <col min="6" max="6" width="17.5703125" style="134" customWidth="1"/>
    <col min="7" max="7" width="10" style="134" customWidth="1"/>
    <col min="8" max="8" width="5.7109375" style="134" customWidth="1"/>
    <col min="9" max="9" width="23.5703125" style="134" customWidth="1"/>
    <col min="10" max="10" width="13.7109375" style="134" customWidth="1"/>
    <col min="11" max="11" width="14.140625" style="134" customWidth="1"/>
    <col min="12" max="12" width="3.5703125" style="134" customWidth="1"/>
    <col min="13" max="13" width="12.28515625" style="134" hidden="1" customWidth="1"/>
    <col min="14" max="16384" width="12" style="134"/>
  </cols>
  <sheetData>
    <row r="1" spans="2:12" ht="27.75" customHeight="1" x14ac:dyDescent="0.25">
      <c r="B1" s="913" t="s">
        <v>386</v>
      </c>
      <c r="C1" s="914"/>
      <c r="D1" s="914"/>
      <c r="E1" s="914"/>
      <c r="F1" s="914"/>
      <c r="G1" s="914"/>
      <c r="H1" s="914"/>
      <c r="I1" s="914"/>
      <c r="J1" s="914"/>
      <c r="K1" s="914"/>
      <c r="L1" s="915"/>
    </row>
    <row r="2" spans="2:12" ht="11.25" customHeight="1" x14ac:dyDescent="0.25">
      <c r="B2" s="916"/>
      <c r="C2" s="917"/>
      <c r="D2" s="917"/>
      <c r="E2" s="917"/>
      <c r="F2" s="917"/>
      <c r="G2" s="917"/>
      <c r="H2" s="917"/>
      <c r="I2" s="917"/>
      <c r="J2" s="917"/>
      <c r="K2" s="917"/>
      <c r="L2" s="918"/>
    </row>
    <row r="3" spans="2:12" ht="24.95" customHeight="1" thickBot="1" x14ac:dyDescent="0.3">
      <c r="B3" s="1008" t="s">
        <v>434</v>
      </c>
      <c r="C3" s="1009"/>
      <c r="D3" s="1009"/>
      <c r="E3" s="1010"/>
      <c r="F3" s="208">
        <v>43986</v>
      </c>
      <c r="G3" s="1008" t="s">
        <v>435</v>
      </c>
      <c r="H3" s="1009"/>
      <c r="I3" s="921"/>
      <c r="J3" s="1011">
        <v>43992</v>
      </c>
      <c r="K3" s="1012"/>
      <c r="L3" s="1013"/>
    </row>
    <row r="4" spans="2:12" ht="24.95" customHeight="1" x14ac:dyDescent="0.25">
      <c r="B4" s="1014" t="s">
        <v>384</v>
      </c>
      <c r="C4" s="1015"/>
      <c r="D4" s="1015"/>
      <c r="E4" s="1015"/>
      <c r="F4" s="1015"/>
      <c r="G4" s="1015"/>
      <c r="H4" s="1016"/>
      <c r="I4" s="193" t="s">
        <v>744</v>
      </c>
      <c r="J4" s="191" t="s">
        <v>2</v>
      </c>
      <c r="K4" s="931" t="s">
        <v>0</v>
      </c>
      <c r="L4" s="932"/>
    </row>
    <row r="5" spans="2:12" ht="24.95" customHeight="1" thickBot="1" x14ac:dyDescent="0.3">
      <c r="B5" s="1017"/>
      <c r="C5" s="1018"/>
      <c r="D5" s="1018"/>
      <c r="E5" s="1018"/>
      <c r="F5" s="1018"/>
      <c r="G5" s="1018"/>
      <c r="H5" s="1019"/>
      <c r="I5" s="222" t="s">
        <v>745</v>
      </c>
      <c r="J5" s="190">
        <v>2</v>
      </c>
      <c r="K5" s="982" t="s">
        <v>436</v>
      </c>
      <c r="L5" s="983"/>
    </row>
    <row r="6" spans="2:12" ht="15.75" customHeight="1" x14ac:dyDescent="0.25">
      <c r="B6" s="933" t="s">
        <v>653</v>
      </c>
      <c r="C6" s="934"/>
      <c r="D6" s="934"/>
      <c r="E6" s="934"/>
      <c r="F6" s="934"/>
      <c r="G6" s="935"/>
      <c r="H6" s="948" t="s">
        <v>654</v>
      </c>
      <c r="I6" s="949"/>
      <c r="J6" s="949"/>
      <c r="K6" s="949"/>
      <c r="L6" s="950"/>
    </row>
    <row r="7" spans="2:12" x14ac:dyDescent="0.25">
      <c r="B7" s="933"/>
      <c r="C7" s="934"/>
      <c r="D7" s="934"/>
      <c r="E7" s="934"/>
      <c r="F7" s="934"/>
      <c r="G7" s="935"/>
      <c r="H7" s="933"/>
      <c r="I7" s="934"/>
      <c r="J7" s="934"/>
      <c r="K7" s="934"/>
      <c r="L7" s="935"/>
    </row>
    <row r="8" spans="2:12" x14ac:dyDescent="0.25">
      <c r="B8" s="933"/>
      <c r="C8" s="934"/>
      <c r="D8" s="934"/>
      <c r="E8" s="934"/>
      <c r="F8" s="934"/>
      <c r="G8" s="935"/>
      <c r="H8" s="933"/>
      <c r="I8" s="934"/>
      <c r="J8" s="934"/>
      <c r="K8" s="934"/>
      <c r="L8" s="935"/>
    </row>
    <row r="9" spans="2:12" x14ac:dyDescent="0.25">
      <c r="B9" s="933"/>
      <c r="C9" s="934"/>
      <c r="D9" s="934"/>
      <c r="E9" s="934"/>
      <c r="F9" s="934"/>
      <c r="G9" s="935"/>
      <c r="H9" s="933"/>
      <c r="I9" s="934"/>
      <c r="J9" s="934"/>
      <c r="K9" s="934"/>
      <c r="L9" s="935"/>
    </row>
    <row r="10" spans="2:12" x14ac:dyDescent="0.25">
      <c r="B10" s="933"/>
      <c r="C10" s="934"/>
      <c r="D10" s="934"/>
      <c r="E10" s="934"/>
      <c r="F10" s="934"/>
      <c r="G10" s="935"/>
      <c r="H10" s="933"/>
      <c r="I10" s="934"/>
      <c r="J10" s="934"/>
      <c r="K10" s="934"/>
      <c r="L10" s="935"/>
    </row>
    <row r="11" spans="2:12" x14ac:dyDescent="0.25">
      <c r="B11" s="933"/>
      <c r="C11" s="934"/>
      <c r="D11" s="934"/>
      <c r="E11" s="934"/>
      <c r="F11" s="934"/>
      <c r="G11" s="935"/>
      <c r="H11" s="933"/>
      <c r="I11" s="934"/>
      <c r="J11" s="934"/>
      <c r="K11" s="934"/>
      <c r="L11" s="935"/>
    </row>
    <row r="12" spans="2:12" x14ac:dyDescent="0.25">
      <c r="B12" s="933"/>
      <c r="C12" s="934"/>
      <c r="D12" s="934"/>
      <c r="E12" s="934"/>
      <c r="F12" s="934"/>
      <c r="G12" s="935"/>
      <c r="H12" s="933"/>
      <c r="I12" s="934"/>
      <c r="J12" s="934"/>
      <c r="K12" s="934"/>
      <c r="L12" s="935"/>
    </row>
    <row r="13" spans="2:12" x14ac:dyDescent="0.25">
      <c r="B13" s="933"/>
      <c r="C13" s="934"/>
      <c r="D13" s="934"/>
      <c r="E13" s="934"/>
      <c r="F13" s="934"/>
      <c r="G13" s="935"/>
      <c r="H13" s="933"/>
      <c r="I13" s="934"/>
      <c r="J13" s="934"/>
      <c r="K13" s="934"/>
      <c r="L13" s="935"/>
    </row>
    <row r="14" spans="2:12" x14ac:dyDescent="0.25">
      <c r="B14" s="933"/>
      <c r="C14" s="934"/>
      <c r="D14" s="934"/>
      <c r="E14" s="934"/>
      <c r="F14" s="934"/>
      <c r="G14" s="935"/>
      <c r="H14" s="933"/>
      <c r="I14" s="934"/>
      <c r="J14" s="934"/>
      <c r="K14" s="934"/>
      <c r="L14" s="935"/>
    </row>
    <row r="15" spans="2:12" x14ac:dyDescent="0.25">
      <c r="B15" s="933"/>
      <c r="C15" s="934"/>
      <c r="D15" s="934"/>
      <c r="E15" s="934"/>
      <c r="F15" s="934"/>
      <c r="G15" s="935"/>
      <c r="H15" s="933"/>
      <c r="I15" s="934"/>
      <c r="J15" s="934"/>
      <c r="K15" s="934"/>
      <c r="L15" s="935"/>
    </row>
    <row r="16" spans="2:12" x14ac:dyDescent="0.25">
      <c r="B16" s="933"/>
      <c r="C16" s="934"/>
      <c r="D16" s="934"/>
      <c r="E16" s="934"/>
      <c r="F16" s="934"/>
      <c r="G16" s="935"/>
      <c r="H16" s="933"/>
      <c r="I16" s="934"/>
      <c r="J16" s="934"/>
      <c r="K16" s="934"/>
      <c r="L16" s="935"/>
    </row>
    <row r="17" spans="2:13" x14ac:dyDescent="0.25">
      <c r="B17" s="933"/>
      <c r="C17" s="934"/>
      <c r="D17" s="934"/>
      <c r="E17" s="934"/>
      <c r="F17" s="934"/>
      <c r="G17" s="935"/>
      <c r="H17" s="933"/>
      <c r="I17" s="934"/>
      <c r="J17" s="934"/>
      <c r="K17" s="934"/>
      <c r="L17" s="935"/>
    </row>
    <row r="18" spans="2:13" x14ac:dyDescent="0.25">
      <c r="B18" s="933"/>
      <c r="C18" s="934"/>
      <c r="D18" s="934"/>
      <c r="E18" s="934"/>
      <c r="F18" s="934"/>
      <c r="G18" s="935"/>
      <c r="H18" s="933"/>
      <c r="I18" s="934"/>
      <c r="J18" s="934"/>
      <c r="K18" s="934"/>
      <c r="L18" s="935"/>
    </row>
    <row r="19" spans="2:13" ht="15.75" thickBot="1" x14ac:dyDescent="0.3">
      <c r="B19" s="1020"/>
      <c r="C19" s="1021"/>
      <c r="D19" s="1021"/>
      <c r="E19" s="1021"/>
      <c r="F19" s="1021"/>
      <c r="G19" s="1022"/>
      <c r="H19" s="1020"/>
      <c r="I19" s="1021"/>
      <c r="J19" s="1021"/>
      <c r="K19" s="1021"/>
      <c r="L19" s="1022"/>
    </row>
    <row r="20" spans="2:13" ht="25.5" customHeight="1" x14ac:dyDescent="0.25">
      <c r="B20" s="1023" t="s">
        <v>1047</v>
      </c>
      <c r="C20" s="1024"/>
      <c r="D20" s="1024"/>
      <c r="E20" s="1024"/>
      <c r="F20" s="1024"/>
      <c r="G20" s="1025"/>
      <c r="H20" s="1029" t="s">
        <v>1048</v>
      </c>
      <c r="I20" s="1030"/>
      <c r="J20" s="1030"/>
      <c r="K20" s="1030"/>
      <c r="L20" s="1030"/>
      <c r="M20" s="973"/>
    </row>
    <row r="21" spans="2:13" ht="23.25" customHeight="1" thickBot="1" x14ac:dyDescent="0.3">
      <c r="B21" s="1026"/>
      <c r="C21" s="1027"/>
      <c r="D21" s="1027"/>
      <c r="E21" s="1027"/>
      <c r="F21" s="1027"/>
      <c r="G21" s="1028"/>
      <c r="H21" s="1031"/>
      <c r="I21" s="973"/>
      <c r="J21" s="973"/>
      <c r="K21" s="973"/>
      <c r="L21" s="973"/>
      <c r="M21" s="973"/>
    </row>
    <row r="22" spans="2:13" ht="15.75" customHeight="1" x14ac:dyDescent="0.25">
      <c r="B22" s="948" t="s">
        <v>768</v>
      </c>
      <c r="C22" s="949"/>
      <c r="D22" s="949"/>
      <c r="E22" s="949"/>
      <c r="F22" s="949"/>
      <c r="G22" s="950"/>
      <c r="H22" s="948" t="s">
        <v>769</v>
      </c>
      <c r="I22" s="949"/>
      <c r="J22" s="949"/>
      <c r="K22" s="949"/>
      <c r="L22" s="950"/>
    </row>
    <row r="23" spans="2:13" x14ac:dyDescent="0.25">
      <c r="B23" s="933"/>
      <c r="C23" s="934"/>
      <c r="D23" s="934"/>
      <c r="E23" s="934"/>
      <c r="F23" s="934"/>
      <c r="G23" s="935"/>
      <c r="H23" s="933"/>
      <c r="I23" s="934"/>
      <c r="J23" s="934"/>
      <c r="K23" s="934"/>
      <c r="L23" s="935"/>
    </row>
    <row r="24" spans="2:13" x14ac:dyDescent="0.25">
      <c r="B24" s="933"/>
      <c r="C24" s="934"/>
      <c r="D24" s="934"/>
      <c r="E24" s="934"/>
      <c r="F24" s="934"/>
      <c r="G24" s="935"/>
      <c r="H24" s="933"/>
      <c r="I24" s="934"/>
      <c r="J24" s="934"/>
      <c r="K24" s="934"/>
      <c r="L24" s="935"/>
    </row>
    <row r="25" spans="2:13" x14ac:dyDescent="0.25">
      <c r="B25" s="933"/>
      <c r="C25" s="934"/>
      <c r="D25" s="934"/>
      <c r="E25" s="934"/>
      <c r="F25" s="934"/>
      <c r="G25" s="935"/>
      <c r="H25" s="933"/>
      <c r="I25" s="934"/>
      <c r="J25" s="934"/>
      <c r="K25" s="934"/>
      <c r="L25" s="935"/>
    </row>
    <row r="26" spans="2:13" x14ac:dyDescent="0.25">
      <c r="B26" s="933"/>
      <c r="C26" s="934"/>
      <c r="D26" s="934"/>
      <c r="E26" s="934"/>
      <c r="F26" s="934"/>
      <c r="G26" s="935"/>
      <c r="H26" s="933"/>
      <c r="I26" s="934"/>
      <c r="J26" s="934"/>
      <c r="K26" s="934"/>
      <c r="L26" s="935"/>
    </row>
    <row r="27" spans="2:13" x14ac:dyDescent="0.25">
      <c r="B27" s="933"/>
      <c r="C27" s="934"/>
      <c r="D27" s="934"/>
      <c r="E27" s="934"/>
      <c r="F27" s="934"/>
      <c r="G27" s="935"/>
      <c r="H27" s="933"/>
      <c r="I27" s="934"/>
      <c r="J27" s="934"/>
      <c r="K27" s="934"/>
      <c r="L27" s="935"/>
    </row>
    <row r="28" spans="2:13" x14ac:dyDescent="0.25">
      <c r="B28" s="933"/>
      <c r="C28" s="934"/>
      <c r="D28" s="934"/>
      <c r="E28" s="934"/>
      <c r="F28" s="934"/>
      <c r="G28" s="935"/>
      <c r="H28" s="933"/>
      <c r="I28" s="934"/>
      <c r="J28" s="934"/>
      <c r="K28" s="934"/>
      <c r="L28" s="935"/>
    </row>
    <row r="29" spans="2:13" x14ac:dyDescent="0.25">
      <c r="B29" s="933"/>
      <c r="C29" s="934"/>
      <c r="D29" s="934"/>
      <c r="E29" s="934"/>
      <c r="F29" s="934"/>
      <c r="G29" s="935"/>
      <c r="H29" s="933"/>
      <c r="I29" s="934"/>
      <c r="J29" s="934"/>
      <c r="K29" s="934"/>
      <c r="L29" s="935"/>
    </row>
    <row r="30" spans="2:13" x14ac:dyDescent="0.25">
      <c r="B30" s="933"/>
      <c r="C30" s="934"/>
      <c r="D30" s="934"/>
      <c r="E30" s="934"/>
      <c r="F30" s="934"/>
      <c r="G30" s="935"/>
      <c r="H30" s="933"/>
      <c r="I30" s="934"/>
      <c r="J30" s="934"/>
      <c r="K30" s="934"/>
      <c r="L30" s="935"/>
    </row>
    <row r="31" spans="2:13" x14ac:dyDescent="0.25">
      <c r="B31" s="933"/>
      <c r="C31" s="934"/>
      <c r="D31" s="934"/>
      <c r="E31" s="934"/>
      <c r="F31" s="934"/>
      <c r="G31" s="935"/>
      <c r="H31" s="933"/>
      <c r="I31" s="934"/>
      <c r="J31" s="934"/>
      <c r="K31" s="934"/>
      <c r="L31" s="935"/>
    </row>
    <row r="32" spans="2:13" x14ac:dyDescent="0.25">
      <c r="B32" s="933"/>
      <c r="C32" s="934"/>
      <c r="D32" s="934"/>
      <c r="E32" s="934"/>
      <c r="F32" s="934"/>
      <c r="G32" s="935"/>
      <c r="H32" s="933"/>
      <c r="I32" s="934"/>
      <c r="J32" s="934"/>
      <c r="K32" s="934"/>
      <c r="L32" s="935"/>
    </row>
    <row r="33" spans="2:12" x14ac:dyDescent="0.25">
      <c r="B33" s="933"/>
      <c r="C33" s="934"/>
      <c r="D33" s="934"/>
      <c r="E33" s="934"/>
      <c r="F33" s="934"/>
      <c r="G33" s="935"/>
      <c r="H33" s="933"/>
      <c r="I33" s="934"/>
      <c r="J33" s="934"/>
      <c r="K33" s="934"/>
      <c r="L33" s="935"/>
    </row>
    <row r="34" spans="2:12" x14ac:dyDescent="0.25">
      <c r="B34" s="933"/>
      <c r="C34" s="934"/>
      <c r="D34" s="934"/>
      <c r="E34" s="934"/>
      <c r="F34" s="934"/>
      <c r="G34" s="935"/>
      <c r="H34" s="933"/>
      <c r="I34" s="934"/>
      <c r="J34" s="934"/>
      <c r="K34" s="934"/>
      <c r="L34" s="935"/>
    </row>
    <row r="35" spans="2:12" ht="15.75" thickBot="1" x14ac:dyDescent="0.3">
      <c r="B35" s="1020"/>
      <c r="C35" s="1021"/>
      <c r="D35" s="1021"/>
      <c r="E35" s="1021"/>
      <c r="F35" s="1021"/>
      <c r="G35" s="1022"/>
      <c r="H35" s="1020"/>
      <c r="I35" s="1021"/>
      <c r="J35" s="1021"/>
      <c r="K35" s="1021"/>
      <c r="L35" s="1022"/>
    </row>
    <row r="36" spans="2:12" ht="20.25" customHeight="1" x14ac:dyDescent="0.25">
      <c r="B36" s="1023" t="s">
        <v>1049</v>
      </c>
      <c r="C36" s="1024"/>
      <c r="D36" s="1024"/>
      <c r="E36" s="1024"/>
      <c r="F36" s="1024"/>
      <c r="G36" s="1025"/>
      <c r="H36" s="1029" t="s">
        <v>1050</v>
      </c>
      <c r="I36" s="1030"/>
      <c r="J36" s="1030"/>
      <c r="K36" s="1030"/>
      <c r="L36" s="1030"/>
    </row>
    <row r="37" spans="2:12" ht="18" customHeight="1" thickBot="1" x14ac:dyDescent="0.3">
      <c r="B37" s="1026"/>
      <c r="C37" s="1027"/>
      <c r="D37" s="1027"/>
      <c r="E37" s="1027"/>
      <c r="F37" s="1027"/>
      <c r="G37" s="1028"/>
      <c r="H37" s="1031"/>
      <c r="I37" s="973"/>
      <c r="J37" s="973"/>
      <c r="K37" s="973"/>
      <c r="L37" s="973"/>
    </row>
    <row r="38" spans="2:12" ht="15.75" customHeight="1" x14ac:dyDescent="0.25">
      <c r="B38" s="948" t="s">
        <v>768</v>
      </c>
      <c r="C38" s="949"/>
      <c r="D38" s="949"/>
      <c r="E38" s="949"/>
      <c r="F38" s="949"/>
      <c r="G38" s="950"/>
      <c r="H38" s="948" t="s">
        <v>769</v>
      </c>
      <c r="I38" s="949"/>
      <c r="J38" s="949"/>
      <c r="K38" s="949"/>
      <c r="L38" s="950"/>
    </row>
    <row r="39" spans="2:12" x14ac:dyDescent="0.25">
      <c r="B39" s="933"/>
      <c r="C39" s="934"/>
      <c r="D39" s="934"/>
      <c r="E39" s="934"/>
      <c r="F39" s="934"/>
      <c r="G39" s="935"/>
      <c r="H39" s="933"/>
      <c r="I39" s="934"/>
      <c r="J39" s="934"/>
      <c r="K39" s="934"/>
      <c r="L39" s="935"/>
    </row>
    <row r="40" spans="2:12" x14ac:dyDescent="0.25">
      <c r="B40" s="933"/>
      <c r="C40" s="934"/>
      <c r="D40" s="934"/>
      <c r="E40" s="934"/>
      <c r="F40" s="934"/>
      <c r="G40" s="935"/>
      <c r="H40" s="933"/>
      <c r="I40" s="934"/>
      <c r="J40" s="934"/>
      <c r="K40" s="934"/>
      <c r="L40" s="935"/>
    </row>
    <row r="41" spans="2:12" x14ac:dyDescent="0.25">
      <c r="B41" s="933"/>
      <c r="C41" s="934"/>
      <c r="D41" s="934"/>
      <c r="E41" s="934"/>
      <c r="F41" s="934"/>
      <c r="G41" s="935"/>
      <c r="H41" s="933"/>
      <c r="I41" s="934"/>
      <c r="J41" s="934"/>
      <c r="K41" s="934"/>
      <c r="L41" s="935"/>
    </row>
    <row r="42" spans="2:12" x14ac:dyDescent="0.25">
      <c r="B42" s="933"/>
      <c r="C42" s="934"/>
      <c r="D42" s="934"/>
      <c r="E42" s="934"/>
      <c r="F42" s="934"/>
      <c r="G42" s="935"/>
      <c r="H42" s="933"/>
      <c r="I42" s="934"/>
      <c r="J42" s="934"/>
      <c r="K42" s="934"/>
      <c r="L42" s="935"/>
    </row>
    <row r="43" spans="2:12" x14ac:dyDescent="0.25">
      <c r="B43" s="933"/>
      <c r="C43" s="934"/>
      <c r="D43" s="934"/>
      <c r="E43" s="934"/>
      <c r="F43" s="934"/>
      <c r="G43" s="935"/>
      <c r="H43" s="933"/>
      <c r="I43" s="934"/>
      <c r="J43" s="934"/>
      <c r="K43" s="934"/>
      <c r="L43" s="935"/>
    </row>
    <row r="44" spans="2:12" x14ac:dyDescent="0.25">
      <c r="B44" s="933"/>
      <c r="C44" s="934"/>
      <c r="D44" s="934"/>
      <c r="E44" s="934"/>
      <c r="F44" s="934"/>
      <c r="G44" s="935"/>
      <c r="H44" s="933"/>
      <c r="I44" s="934"/>
      <c r="J44" s="934"/>
      <c r="K44" s="934"/>
      <c r="L44" s="935"/>
    </row>
    <row r="45" spans="2:12" x14ac:dyDescent="0.25">
      <c r="B45" s="933"/>
      <c r="C45" s="934"/>
      <c r="D45" s="934"/>
      <c r="E45" s="934"/>
      <c r="F45" s="934"/>
      <c r="G45" s="935"/>
      <c r="H45" s="933"/>
      <c r="I45" s="934"/>
      <c r="J45" s="934"/>
      <c r="K45" s="934"/>
      <c r="L45" s="935"/>
    </row>
    <row r="46" spans="2:12" x14ac:dyDescent="0.25">
      <c r="B46" s="933"/>
      <c r="C46" s="934"/>
      <c r="D46" s="934"/>
      <c r="E46" s="934"/>
      <c r="F46" s="934"/>
      <c r="G46" s="935"/>
      <c r="H46" s="933"/>
      <c r="I46" s="934"/>
      <c r="J46" s="934"/>
      <c r="K46" s="934"/>
      <c r="L46" s="935"/>
    </row>
    <row r="47" spans="2:12" x14ac:dyDescent="0.25">
      <c r="B47" s="933"/>
      <c r="C47" s="934"/>
      <c r="D47" s="934"/>
      <c r="E47" s="934"/>
      <c r="F47" s="934"/>
      <c r="G47" s="935"/>
      <c r="H47" s="933"/>
      <c r="I47" s="934"/>
      <c r="J47" s="934"/>
      <c r="K47" s="934"/>
      <c r="L47" s="935"/>
    </row>
    <row r="48" spans="2:12" x14ac:dyDescent="0.25">
      <c r="B48" s="933"/>
      <c r="C48" s="934"/>
      <c r="D48" s="934"/>
      <c r="E48" s="934"/>
      <c r="F48" s="934"/>
      <c r="G48" s="935"/>
      <c r="H48" s="933"/>
      <c r="I48" s="934"/>
      <c r="J48" s="934"/>
      <c r="K48" s="934"/>
      <c r="L48" s="935"/>
    </row>
    <row r="49" spans="2:12" x14ac:dyDescent="0.25">
      <c r="B49" s="933"/>
      <c r="C49" s="934"/>
      <c r="D49" s="934"/>
      <c r="E49" s="934"/>
      <c r="F49" s="934"/>
      <c r="G49" s="935"/>
      <c r="H49" s="933"/>
      <c r="I49" s="934"/>
      <c r="J49" s="934"/>
      <c r="K49" s="934"/>
      <c r="L49" s="935"/>
    </row>
    <row r="50" spans="2:12" x14ac:dyDescent="0.25">
      <c r="B50" s="933"/>
      <c r="C50" s="934"/>
      <c r="D50" s="934"/>
      <c r="E50" s="934"/>
      <c r="F50" s="934"/>
      <c r="G50" s="935"/>
      <c r="H50" s="933"/>
      <c r="I50" s="934"/>
      <c r="J50" s="934"/>
      <c r="K50" s="934"/>
      <c r="L50" s="935"/>
    </row>
    <row r="51" spans="2:12" ht="15.75" thickBot="1" x14ac:dyDescent="0.3">
      <c r="B51" s="1020"/>
      <c r="C51" s="1021"/>
      <c r="D51" s="1021"/>
      <c r="E51" s="1021"/>
      <c r="F51" s="1021"/>
      <c r="G51" s="1022"/>
      <c r="H51" s="1020"/>
      <c r="I51" s="1021"/>
      <c r="J51" s="1021"/>
      <c r="K51" s="1021"/>
      <c r="L51" s="1022"/>
    </row>
    <row r="52" spans="2:12" ht="20.25" customHeight="1" x14ac:dyDescent="0.25">
      <c r="B52" s="1023" t="s">
        <v>1051</v>
      </c>
      <c r="C52" s="1024"/>
      <c r="D52" s="1024"/>
      <c r="E52" s="1024"/>
      <c r="F52" s="1024"/>
      <c r="G52" s="1025"/>
      <c r="H52" s="1029" t="s">
        <v>1052</v>
      </c>
      <c r="I52" s="1030"/>
      <c r="J52" s="1030"/>
      <c r="K52" s="1030"/>
      <c r="L52" s="1030"/>
    </row>
    <row r="53" spans="2:12" ht="18" customHeight="1" thickBot="1" x14ac:dyDescent="0.3">
      <c r="B53" s="1026"/>
      <c r="C53" s="1027"/>
      <c r="D53" s="1027"/>
      <c r="E53" s="1027"/>
      <c r="F53" s="1027"/>
      <c r="G53" s="1028"/>
      <c r="H53" s="1031"/>
      <c r="I53" s="973"/>
      <c r="J53" s="973"/>
      <c r="K53" s="973"/>
      <c r="L53" s="973"/>
    </row>
    <row r="54" spans="2:12" x14ac:dyDescent="0.25">
      <c r="B54" s="948" t="s">
        <v>770</v>
      </c>
      <c r="C54" s="949"/>
      <c r="D54" s="949"/>
      <c r="E54" s="949"/>
      <c r="F54" s="949"/>
      <c r="G54" s="950"/>
      <c r="H54" s="948" t="s">
        <v>771</v>
      </c>
      <c r="I54" s="949"/>
      <c r="J54" s="949"/>
      <c r="K54" s="949"/>
      <c r="L54" s="950"/>
    </row>
    <row r="55" spans="2:12" x14ac:dyDescent="0.25">
      <c r="B55" s="933"/>
      <c r="C55" s="934"/>
      <c r="D55" s="934"/>
      <c r="E55" s="934"/>
      <c r="F55" s="934"/>
      <c r="G55" s="935"/>
      <c r="H55" s="933"/>
      <c r="I55" s="934"/>
      <c r="J55" s="934"/>
      <c r="K55" s="934"/>
      <c r="L55" s="935"/>
    </row>
    <row r="56" spans="2:12" x14ac:dyDescent="0.25">
      <c r="B56" s="933"/>
      <c r="C56" s="934"/>
      <c r="D56" s="934"/>
      <c r="E56" s="934"/>
      <c r="F56" s="934"/>
      <c r="G56" s="935"/>
      <c r="H56" s="933"/>
      <c r="I56" s="934"/>
      <c r="J56" s="934"/>
      <c r="K56" s="934"/>
      <c r="L56" s="935"/>
    </row>
    <row r="57" spans="2:12" x14ac:dyDescent="0.25">
      <c r="B57" s="933"/>
      <c r="C57" s="934"/>
      <c r="D57" s="934"/>
      <c r="E57" s="934"/>
      <c r="F57" s="934"/>
      <c r="G57" s="935"/>
      <c r="H57" s="933"/>
      <c r="I57" s="934"/>
      <c r="J57" s="934"/>
      <c r="K57" s="934"/>
      <c r="L57" s="935"/>
    </row>
    <row r="58" spans="2:12" x14ac:dyDescent="0.25">
      <c r="B58" s="933"/>
      <c r="C58" s="934"/>
      <c r="D58" s="934"/>
      <c r="E58" s="934"/>
      <c r="F58" s="934"/>
      <c r="G58" s="935"/>
      <c r="H58" s="933"/>
      <c r="I58" s="934"/>
      <c r="J58" s="934"/>
      <c r="K58" s="934"/>
      <c r="L58" s="935"/>
    </row>
    <row r="59" spans="2:12" x14ac:dyDescent="0.25">
      <c r="B59" s="933"/>
      <c r="C59" s="934"/>
      <c r="D59" s="934"/>
      <c r="E59" s="934"/>
      <c r="F59" s="934"/>
      <c r="G59" s="935"/>
      <c r="H59" s="933"/>
      <c r="I59" s="934"/>
      <c r="J59" s="934"/>
      <c r="K59" s="934"/>
      <c r="L59" s="935"/>
    </row>
    <row r="60" spans="2:12" x14ac:dyDescent="0.25">
      <c r="B60" s="933"/>
      <c r="C60" s="934"/>
      <c r="D60" s="934"/>
      <c r="E60" s="934"/>
      <c r="F60" s="934"/>
      <c r="G60" s="935"/>
      <c r="H60" s="933"/>
      <c r="I60" s="934"/>
      <c r="J60" s="934"/>
      <c r="K60" s="934"/>
      <c r="L60" s="935"/>
    </row>
    <row r="61" spans="2:12" x14ac:dyDescent="0.25">
      <c r="B61" s="933"/>
      <c r="C61" s="934"/>
      <c r="D61" s="934"/>
      <c r="E61" s="934"/>
      <c r="F61" s="934"/>
      <c r="G61" s="935"/>
      <c r="H61" s="933"/>
      <c r="I61" s="934"/>
      <c r="J61" s="934"/>
      <c r="K61" s="934"/>
      <c r="L61" s="935"/>
    </row>
    <row r="62" spans="2:12" x14ac:dyDescent="0.25">
      <c r="B62" s="933"/>
      <c r="C62" s="934"/>
      <c r="D62" s="934"/>
      <c r="E62" s="934"/>
      <c r="F62" s="934"/>
      <c r="G62" s="935"/>
      <c r="H62" s="933"/>
      <c r="I62" s="934"/>
      <c r="J62" s="934"/>
      <c r="K62" s="934"/>
      <c r="L62" s="935"/>
    </row>
    <row r="63" spans="2:12" x14ac:dyDescent="0.25">
      <c r="B63" s="933"/>
      <c r="C63" s="934"/>
      <c r="D63" s="934"/>
      <c r="E63" s="934"/>
      <c r="F63" s="934"/>
      <c r="G63" s="935"/>
      <c r="H63" s="933"/>
      <c r="I63" s="934"/>
      <c r="J63" s="934"/>
      <c r="K63" s="934"/>
      <c r="L63" s="935"/>
    </row>
    <row r="64" spans="2:12" x14ac:dyDescent="0.25">
      <c r="B64" s="933"/>
      <c r="C64" s="934"/>
      <c r="D64" s="934"/>
      <c r="E64" s="934"/>
      <c r="F64" s="934"/>
      <c r="G64" s="935"/>
      <c r="H64" s="933"/>
      <c r="I64" s="934"/>
      <c r="J64" s="934"/>
      <c r="K64" s="934"/>
      <c r="L64" s="935"/>
    </row>
    <row r="65" spans="2:12" x14ac:dyDescent="0.25">
      <c r="B65" s="933"/>
      <c r="C65" s="934"/>
      <c r="D65" s="934"/>
      <c r="E65" s="934"/>
      <c r="F65" s="934"/>
      <c r="G65" s="935"/>
      <c r="H65" s="933"/>
      <c r="I65" s="934"/>
      <c r="J65" s="934"/>
      <c r="K65" s="934"/>
      <c r="L65" s="935"/>
    </row>
    <row r="66" spans="2:12" x14ac:dyDescent="0.25">
      <c r="B66" s="933"/>
      <c r="C66" s="934"/>
      <c r="D66" s="934"/>
      <c r="E66" s="934"/>
      <c r="F66" s="934"/>
      <c r="G66" s="935"/>
      <c r="H66" s="933"/>
      <c r="I66" s="934"/>
      <c r="J66" s="934"/>
      <c r="K66" s="934"/>
      <c r="L66" s="935"/>
    </row>
    <row r="67" spans="2:12" ht="15.75" thickBot="1" x14ac:dyDescent="0.3">
      <c r="B67" s="1020"/>
      <c r="C67" s="1021"/>
      <c r="D67" s="1021"/>
      <c r="E67" s="1021"/>
      <c r="F67" s="1021"/>
      <c r="G67" s="1022"/>
      <c r="H67" s="1020"/>
      <c r="I67" s="1021"/>
      <c r="J67" s="1021"/>
      <c r="K67" s="1021"/>
      <c r="L67" s="1022"/>
    </row>
    <row r="68" spans="2:12" ht="24" customHeight="1" x14ac:dyDescent="0.25">
      <c r="B68" s="951" t="s">
        <v>1053</v>
      </c>
      <c r="C68" s="952"/>
      <c r="D68" s="952"/>
      <c r="E68" s="952"/>
      <c r="F68" s="952"/>
      <c r="G68" s="953"/>
      <c r="H68" s="1029" t="s">
        <v>1054</v>
      </c>
      <c r="I68" s="1030"/>
      <c r="J68" s="1030"/>
      <c r="K68" s="1030"/>
      <c r="L68" s="1030"/>
    </row>
    <row r="69" spans="2:12" ht="15.75" thickBot="1" x14ac:dyDescent="0.3">
      <c r="B69" s="954"/>
      <c r="C69" s="955"/>
      <c r="D69" s="955"/>
      <c r="E69" s="955"/>
      <c r="F69" s="955"/>
      <c r="G69" s="956"/>
      <c r="H69" s="1031"/>
      <c r="I69" s="973"/>
      <c r="J69" s="973"/>
      <c r="K69" s="973"/>
      <c r="L69" s="973"/>
    </row>
    <row r="70" spans="2:12" ht="15.75" customHeight="1" x14ac:dyDescent="0.25">
      <c r="B70" s="1032"/>
      <c r="C70" s="1033"/>
      <c r="D70" s="1033"/>
      <c r="E70" s="1033"/>
      <c r="F70" s="1033"/>
      <c r="G70" s="1034"/>
      <c r="H70" s="1032"/>
      <c r="I70" s="1033"/>
      <c r="J70" s="1033"/>
      <c r="K70" s="1033"/>
      <c r="L70" s="1034"/>
    </row>
    <row r="71" spans="2:12" x14ac:dyDescent="0.25">
      <c r="B71" s="1035"/>
      <c r="C71" s="1036"/>
      <c r="D71" s="1036"/>
      <c r="E71" s="1036"/>
      <c r="F71" s="1036"/>
      <c r="G71" s="1037"/>
      <c r="H71" s="1035"/>
      <c r="I71" s="1036"/>
      <c r="J71" s="1036"/>
      <c r="K71" s="1036"/>
      <c r="L71" s="1037"/>
    </row>
    <row r="72" spans="2:12" x14ac:dyDescent="0.25">
      <c r="B72" s="1035"/>
      <c r="C72" s="1036"/>
      <c r="D72" s="1036"/>
      <c r="E72" s="1036"/>
      <c r="F72" s="1036"/>
      <c r="G72" s="1037"/>
      <c r="H72" s="1035"/>
      <c r="I72" s="1036"/>
      <c r="J72" s="1036"/>
      <c r="K72" s="1036"/>
      <c r="L72" s="1037"/>
    </row>
    <row r="73" spans="2:12" x14ac:dyDescent="0.25">
      <c r="B73" s="1035"/>
      <c r="C73" s="1036"/>
      <c r="D73" s="1036"/>
      <c r="E73" s="1036"/>
      <c r="F73" s="1036"/>
      <c r="G73" s="1037"/>
      <c r="H73" s="1035"/>
      <c r="I73" s="1036"/>
      <c r="J73" s="1036"/>
      <c r="K73" s="1036"/>
      <c r="L73" s="1037"/>
    </row>
    <row r="74" spans="2:12" x14ac:dyDescent="0.25">
      <c r="B74" s="1035"/>
      <c r="C74" s="1036"/>
      <c r="D74" s="1036"/>
      <c r="E74" s="1036"/>
      <c r="F74" s="1036"/>
      <c r="G74" s="1037"/>
      <c r="H74" s="1035"/>
      <c r="I74" s="1036"/>
      <c r="J74" s="1036"/>
      <c r="K74" s="1036"/>
      <c r="L74" s="1037"/>
    </row>
    <row r="75" spans="2:12" x14ac:dyDescent="0.25">
      <c r="B75" s="1035"/>
      <c r="C75" s="1036"/>
      <c r="D75" s="1036"/>
      <c r="E75" s="1036"/>
      <c r="F75" s="1036"/>
      <c r="G75" s="1037"/>
      <c r="H75" s="1035"/>
      <c r="I75" s="1036"/>
      <c r="J75" s="1036"/>
      <c r="K75" s="1036"/>
      <c r="L75" s="1037"/>
    </row>
    <row r="76" spans="2:12" x14ac:dyDescent="0.25">
      <c r="B76" s="1035"/>
      <c r="C76" s="1036"/>
      <c r="D76" s="1036"/>
      <c r="E76" s="1036"/>
      <c r="F76" s="1036"/>
      <c r="G76" s="1037"/>
      <c r="H76" s="1035"/>
      <c r="I76" s="1036"/>
      <c r="J76" s="1036"/>
      <c r="K76" s="1036"/>
      <c r="L76" s="1037"/>
    </row>
    <row r="77" spans="2:12" x14ac:dyDescent="0.25">
      <c r="B77" s="1035"/>
      <c r="C77" s="1036"/>
      <c r="D77" s="1036"/>
      <c r="E77" s="1036"/>
      <c r="F77" s="1036"/>
      <c r="G77" s="1037"/>
      <c r="H77" s="1035"/>
      <c r="I77" s="1036"/>
      <c r="J77" s="1036"/>
      <c r="K77" s="1036"/>
      <c r="L77" s="1037"/>
    </row>
    <row r="78" spans="2:12" x14ac:dyDescent="0.25">
      <c r="B78" s="1035"/>
      <c r="C78" s="1036"/>
      <c r="D78" s="1036"/>
      <c r="E78" s="1036"/>
      <c r="F78" s="1036"/>
      <c r="G78" s="1037"/>
      <c r="H78" s="1035"/>
      <c r="I78" s="1036"/>
      <c r="J78" s="1036"/>
      <c r="K78" s="1036"/>
      <c r="L78" s="1037"/>
    </row>
    <row r="79" spans="2:12" x14ac:dyDescent="0.25">
      <c r="B79" s="1035"/>
      <c r="C79" s="1036"/>
      <c r="D79" s="1036"/>
      <c r="E79" s="1036"/>
      <c r="F79" s="1036"/>
      <c r="G79" s="1037"/>
      <c r="H79" s="1035"/>
      <c r="I79" s="1036"/>
      <c r="J79" s="1036"/>
      <c r="K79" s="1036"/>
      <c r="L79" s="1037"/>
    </row>
    <row r="80" spans="2:12" x14ac:dyDescent="0.25">
      <c r="B80" s="1035"/>
      <c r="C80" s="1036"/>
      <c r="D80" s="1036"/>
      <c r="E80" s="1036"/>
      <c r="F80" s="1036"/>
      <c r="G80" s="1037"/>
      <c r="H80" s="1035"/>
      <c r="I80" s="1036"/>
      <c r="J80" s="1036"/>
      <c r="K80" s="1036"/>
      <c r="L80" s="1037"/>
    </row>
    <row r="81" spans="2:12" x14ac:dyDescent="0.25">
      <c r="B81" s="1035"/>
      <c r="C81" s="1036"/>
      <c r="D81" s="1036"/>
      <c r="E81" s="1036"/>
      <c r="F81" s="1036"/>
      <c r="G81" s="1037"/>
      <c r="H81" s="1035"/>
      <c r="I81" s="1036"/>
      <c r="J81" s="1036"/>
      <c r="K81" s="1036"/>
      <c r="L81" s="1037"/>
    </row>
    <row r="82" spans="2:12" x14ac:dyDescent="0.25">
      <c r="B82" s="1035"/>
      <c r="C82" s="1036"/>
      <c r="D82" s="1036"/>
      <c r="E82" s="1036"/>
      <c r="F82" s="1036"/>
      <c r="G82" s="1037"/>
      <c r="H82" s="1035"/>
      <c r="I82" s="1036"/>
      <c r="J82" s="1036"/>
      <c r="K82" s="1036"/>
      <c r="L82" s="1037"/>
    </row>
    <row r="83" spans="2:12" ht="15.75" thickBot="1" x14ac:dyDescent="0.3">
      <c r="B83" s="1038"/>
      <c r="C83" s="1039"/>
      <c r="D83" s="1039"/>
      <c r="E83" s="1039"/>
      <c r="F83" s="1039"/>
      <c r="G83" s="1040"/>
      <c r="H83" s="1038"/>
      <c r="I83" s="1039"/>
      <c r="J83" s="1039"/>
      <c r="K83" s="1039"/>
      <c r="L83" s="1040"/>
    </row>
    <row r="84" spans="2:12" x14ac:dyDescent="0.25">
      <c r="B84" s="951" t="s">
        <v>837</v>
      </c>
      <c r="C84" s="952"/>
      <c r="D84" s="952"/>
      <c r="E84" s="952"/>
      <c r="F84" s="952"/>
      <c r="G84" s="953"/>
      <c r="H84" s="1031" t="s">
        <v>838</v>
      </c>
      <c r="I84" s="973"/>
      <c r="J84" s="973"/>
      <c r="K84" s="973"/>
      <c r="L84" s="973"/>
    </row>
    <row r="85" spans="2:12" ht="30" customHeight="1" thickBot="1" x14ac:dyDescent="0.3">
      <c r="B85" s="954"/>
      <c r="C85" s="955"/>
      <c r="D85" s="955"/>
      <c r="E85" s="955"/>
      <c r="F85" s="955"/>
      <c r="G85" s="956"/>
      <c r="H85" s="1031"/>
      <c r="I85" s="973"/>
      <c r="J85" s="973"/>
      <c r="K85" s="973"/>
      <c r="L85" s="973"/>
    </row>
    <row r="86" spans="2:12" ht="15.75" customHeight="1" x14ac:dyDescent="0.25">
      <c r="B86" s="1032"/>
      <c r="C86" s="1033"/>
      <c r="D86" s="1033"/>
      <c r="E86" s="1033"/>
      <c r="F86" s="1033"/>
      <c r="G86" s="1034"/>
      <c r="H86" s="1032"/>
      <c r="I86" s="1033"/>
      <c r="J86" s="1033"/>
      <c r="K86" s="1033"/>
      <c r="L86" s="1034"/>
    </row>
    <row r="87" spans="2:12" x14ac:dyDescent="0.25">
      <c r="B87" s="1035"/>
      <c r="C87" s="1036"/>
      <c r="D87" s="1036"/>
      <c r="E87" s="1036"/>
      <c r="F87" s="1036"/>
      <c r="G87" s="1037"/>
      <c r="H87" s="1035"/>
      <c r="I87" s="1036"/>
      <c r="J87" s="1036"/>
      <c r="K87" s="1036"/>
      <c r="L87" s="1037"/>
    </row>
    <row r="88" spans="2:12" x14ac:dyDescent="0.25">
      <c r="B88" s="1035"/>
      <c r="C88" s="1036"/>
      <c r="D88" s="1036"/>
      <c r="E88" s="1036"/>
      <c r="F88" s="1036"/>
      <c r="G88" s="1037"/>
      <c r="H88" s="1035"/>
      <c r="I88" s="1036"/>
      <c r="J88" s="1036"/>
      <c r="K88" s="1036"/>
      <c r="L88" s="1037"/>
    </row>
    <row r="89" spans="2:12" x14ac:dyDescent="0.25">
      <c r="B89" s="1035"/>
      <c r="C89" s="1036"/>
      <c r="D89" s="1036"/>
      <c r="E89" s="1036"/>
      <c r="F89" s="1036"/>
      <c r="G89" s="1037"/>
      <c r="H89" s="1035"/>
      <c r="I89" s="1036"/>
      <c r="J89" s="1036"/>
      <c r="K89" s="1036"/>
      <c r="L89" s="1037"/>
    </row>
    <row r="90" spans="2:12" x14ac:dyDescent="0.25">
      <c r="B90" s="1035"/>
      <c r="C90" s="1036"/>
      <c r="D90" s="1036"/>
      <c r="E90" s="1036"/>
      <c r="F90" s="1036"/>
      <c r="G90" s="1037"/>
      <c r="H90" s="1035"/>
      <c r="I90" s="1036"/>
      <c r="J90" s="1036"/>
      <c r="K90" s="1036"/>
      <c r="L90" s="1037"/>
    </row>
    <row r="91" spans="2:12" x14ac:dyDescent="0.25">
      <c r="B91" s="1035"/>
      <c r="C91" s="1036"/>
      <c r="D91" s="1036"/>
      <c r="E91" s="1036"/>
      <c r="F91" s="1036"/>
      <c r="G91" s="1037"/>
      <c r="H91" s="1035"/>
      <c r="I91" s="1036"/>
      <c r="J91" s="1036"/>
      <c r="K91" s="1036"/>
      <c r="L91" s="1037"/>
    </row>
    <row r="92" spans="2:12" x14ac:dyDescent="0.25">
      <c r="B92" s="1035"/>
      <c r="C92" s="1036"/>
      <c r="D92" s="1036"/>
      <c r="E92" s="1036"/>
      <c r="F92" s="1036"/>
      <c r="G92" s="1037"/>
      <c r="H92" s="1035"/>
      <c r="I92" s="1036"/>
      <c r="J92" s="1036"/>
      <c r="K92" s="1036"/>
      <c r="L92" s="1037"/>
    </row>
    <row r="93" spans="2:12" x14ac:dyDescent="0.25">
      <c r="B93" s="1035"/>
      <c r="C93" s="1036"/>
      <c r="D93" s="1036"/>
      <c r="E93" s="1036"/>
      <c r="F93" s="1036"/>
      <c r="G93" s="1037"/>
      <c r="H93" s="1035"/>
      <c r="I93" s="1036"/>
      <c r="J93" s="1036"/>
      <c r="K93" s="1036"/>
      <c r="L93" s="1037"/>
    </row>
    <row r="94" spans="2:12" x14ac:dyDescent="0.25">
      <c r="B94" s="1035"/>
      <c r="C94" s="1036"/>
      <c r="D94" s="1036"/>
      <c r="E94" s="1036"/>
      <c r="F94" s="1036"/>
      <c r="G94" s="1037"/>
      <c r="H94" s="1035"/>
      <c r="I94" s="1036"/>
      <c r="J94" s="1036"/>
      <c r="K94" s="1036"/>
      <c r="L94" s="1037"/>
    </row>
    <row r="95" spans="2:12" x14ac:dyDescent="0.25">
      <c r="B95" s="1035"/>
      <c r="C95" s="1036"/>
      <c r="D95" s="1036"/>
      <c r="E95" s="1036"/>
      <c r="F95" s="1036"/>
      <c r="G95" s="1037"/>
      <c r="H95" s="1035"/>
      <c r="I95" s="1036"/>
      <c r="J95" s="1036"/>
      <c r="K95" s="1036"/>
      <c r="L95" s="1037"/>
    </row>
    <row r="96" spans="2:12" x14ac:dyDescent="0.25">
      <c r="B96" s="1035"/>
      <c r="C96" s="1036"/>
      <c r="D96" s="1036"/>
      <c r="E96" s="1036"/>
      <c r="F96" s="1036"/>
      <c r="G96" s="1037"/>
      <c r="H96" s="1035"/>
      <c r="I96" s="1036"/>
      <c r="J96" s="1036"/>
      <c r="K96" s="1036"/>
      <c r="L96" s="1037"/>
    </row>
    <row r="97" spans="2:12" x14ac:dyDescent="0.25">
      <c r="B97" s="1035"/>
      <c r="C97" s="1036"/>
      <c r="D97" s="1036"/>
      <c r="E97" s="1036"/>
      <c r="F97" s="1036"/>
      <c r="G97" s="1037"/>
      <c r="H97" s="1035"/>
      <c r="I97" s="1036"/>
      <c r="J97" s="1036"/>
      <c r="K97" s="1036"/>
      <c r="L97" s="1037"/>
    </row>
    <row r="98" spans="2:12" x14ac:dyDescent="0.25">
      <c r="B98" s="1035"/>
      <c r="C98" s="1036"/>
      <c r="D98" s="1036"/>
      <c r="E98" s="1036"/>
      <c r="F98" s="1036"/>
      <c r="G98" s="1037"/>
      <c r="H98" s="1035"/>
      <c r="I98" s="1036"/>
      <c r="J98" s="1036"/>
      <c r="K98" s="1036"/>
      <c r="L98" s="1037"/>
    </row>
    <row r="99" spans="2:12" ht="15.75" thickBot="1" x14ac:dyDescent="0.3">
      <c r="B99" s="1038"/>
      <c r="C99" s="1039"/>
      <c r="D99" s="1039"/>
      <c r="E99" s="1039"/>
      <c r="F99" s="1039"/>
      <c r="G99" s="1040"/>
      <c r="H99" s="1038"/>
      <c r="I99" s="1039"/>
      <c r="J99" s="1039"/>
      <c r="K99" s="1039"/>
      <c r="L99" s="1040"/>
    </row>
    <row r="100" spans="2:12" x14ac:dyDescent="0.25">
      <c r="B100" s="951" t="s">
        <v>839</v>
      </c>
      <c r="C100" s="952"/>
      <c r="D100" s="952"/>
      <c r="E100" s="952"/>
      <c r="F100" s="952"/>
      <c r="G100" s="953"/>
      <c r="H100" s="1031" t="s">
        <v>840</v>
      </c>
      <c r="I100" s="973"/>
      <c r="J100" s="973"/>
      <c r="K100" s="973"/>
      <c r="L100" s="973"/>
    </row>
    <row r="101" spans="2:12" ht="30" customHeight="1" thickBot="1" x14ac:dyDescent="0.3">
      <c r="B101" s="954"/>
      <c r="C101" s="955"/>
      <c r="D101" s="955"/>
      <c r="E101" s="955"/>
      <c r="F101" s="955"/>
      <c r="G101" s="956"/>
      <c r="H101" s="1031"/>
      <c r="I101" s="973"/>
      <c r="J101" s="973"/>
      <c r="K101" s="973"/>
      <c r="L101" s="973"/>
    </row>
    <row r="102" spans="2:12" ht="15.75" customHeight="1" x14ac:dyDescent="0.25">
      <c r="B102" s="1032"/>
      <c r="C102" s="1033"/>
      <c r="D102" s="1033"/>
      <c r="E102" s="1033"/>
      <c r="F102" s="1033"/>
      <c r="G102" s="1034"/>
      <c r="H102" s="1032"/>
      <c r="I102" s="1033"/>
      <c r="J102" s="1033"/>
      <c r="K102" s="1033"/>
      <c r="L102" s="1034"/>
    </row>
    <row r="103" spans="2:12" x14ac:dyDescent="0.25">
      <c r="B103" s="1035"/>
      <c r="C103" s="1036"/>
      <c r="D103" s="1036"/>
      <c r="E103" s="1036"/>
      <c r="F103" s="1036"/>
      <c r="G103" s="1037"/>
      <c r="H103" s="1035"/>
      <c r="I103" s="1036"/>
      <c r="J103" s="1036"/>
      <c r="K103" s="1036"/>
      <c r="L103" s="1037"/>
    </row>
    <row r="104" spans="2:12" x14ac:dyDescent="0.25">
      <c r="B104" s="1035"/>
      <c r="C104" s="1036"/>
      <c r="D104" s="1036"/>
      <c r="E104" s="1036"/>
      <c r="F104" s="1036"/>
      <c r="G104" s="1037"/>
      <c r="H104" s="1035"/>
      <c r="I104" s="1036"/>
      <c r="J104" s="1036"/>
      <c r="K104" s="1036"/>
      <c r="L104" s="1037"/>
    </row>
    <row r="105" spans="2:12" x14ac:dyDescent="0.25">
      <c r="B105" s="1035"/>
      <c r="C105" s="1036"/>
      <c r="D105" s="1036"/>
      <c r="E105" s="1036"/>
      <c r="F105" s="1036"/>
      <c r="G105" s="1037"/>
      <c r="H105" s="1035"/>
      <c r="I105" s="1036"/>
      <c r="J105" s="1036"/>
      <c r="K105" s="1036"/>
      <c r="L105" s="1037"/>
    </row>
    <row r="106" spans="2:12" x14ac:dyDescent="0.25">
      <c r="B106" s="1035"/>
      <c r="C106" s="1036"/>
      <c r="D106" s="1036"/>
      <c r="E106" s="1036"/>
      <c r="F106" s="1036"/>
      <c r="G106" s="1037"/>
      <c r="H106" s="1035"/>
      <c r="I106" s="1036"/>
      <c r="J106" s="1036"/>
      <c r="K106" s="1036"/>
      <c r="L106" s="1037"/>
    </row>
    <row r="107" spans="2:12" x14ac:dyDescent="0.25">
      <c r="B107" s="1035"/>
      <c r="C107" s="1036"/>
      <c r="D107" s="1036"/>
      <c r="E107" s="1036"/>
      <c r="F107" s="1036"/>
      <c r="G107" s="1037"/>
      <c r="H107" s="1035"/>
      <c r="I107" s="1036"/>
      <c r="J107" s="1036"/>
      <c r="K107" s="1036"/>
      <c r="L107" s="1037"/>
    </row>
    <row r="108" spans="2:12" x14ac:dyDescent="0.25">
      <c r="B108" s="1035"/>
      <c r="C108" s="1036"/>
      <c r="D108" s="1036"/>
      <c r="E108" s="1036"/>
      <c r="F108" s="1036"/>
      <c r="G108" s="1037"/>
      <c r="H108" s="1035"/>
      <c r="I108" s="1036"/>
      <c r="J108" s="1036"/>
      <c r="K108" s="1036"/>
      <c r="L108" s="1037"/>
    </row>
    <row r="109" spans="2:12" x14ac:dyDescent="0.25">
      <c r="B109" s="1035"/>
      <c r="C109" s="1036"/>
      <c r="D109" s="1036"/>
      <c r="E109" s="1036"/>
      <c r="F109" s="1036"/>
      <c r="G109" s="1037"/>
      <c r="H109" s="1035"/>
      <c r="I109" s="1036"/>
      <c r="J109" s="1036"/>
      <c r="K109" s="1036"/>
      <c r="L109" s="1037"/>
    </row>
    <row r="110" spans="2:12" x14ac:dyDescent="0.25">
      <c r="B110" s="1035"/>
      <c r="C110" s="1036"/>
      <c r="D110" s="1036"/>
      <c r="E110" s="1036"/>
      <c r="F110" s="1036"/>
      <c r="G110" s="1037"/>
      <c r="H110" s="1035"/>
      <c r="I110" s="1036"/>
      <c r="J110" s="1036"/>
      <c r="K110" s="1036"/>
      <c r="L110" s="1037"/>
    </row>
    <row r="111" spans="2:12" x14ac:dyDescent="0.25">
      <c r="B111" s="1035"/>
      <c r="C111" s="1036"/>
      <c r="D111" s="1036"/>
      <c r="E111" s="1036"/>
      <c r="F111" s="1036"/>
      <c r="G111" s="1037"/>
      <c r="H111" s="1035"/>
      <c r="I111" s="1036"/>
      <c r="J111" s="1036"/>
      <c r="K111" s="1036"/>
      <c r="L111" s="1037"/>
    </row>
    <row r="112" spans="2:12" x14ac:dyDescent="0.25">
      <c r="B112" s="1035"/>
      <c r="C112" s="1036"/>
      <c r="D112" s="1036"/>
      <c r="E112" s="1036"/>
      <c r="F112" s="1036"/>
      <c r="G112" s="1037"/>
      <c r="H112" s="1035"/>
      <c r="I112" s="1036"/>
      <c r="J112" s="1036"/>
      <c r="K112" s="1036"/>
      <c r="L112" s="1037"/>
    </row>
    <row r="113" spans="2:12" x14ac:dyDescent="0.25">
      <c r="B113" s="1035"/>
      <c r="C113" s="1036"/>
      <c r="D113" s="1036"/>
      <c r="E113" s="1036"/>
      <c r="F113" s="1036"/>
      <c r="G113" s="1037"/>
      <c r="H113" s="1035"/>
      <c r="I113" s="1036"/>
      <c r="J113" s="1036"/>
      <c r="K113" s="1036"/>
      <c r="L113" s="1037"/>
    </row>
    <row r="114" spans="2:12" x14ac:dyDescent="0.25">
      <c r="B114" s="1035"/>
      <c r="C114" s="1036"/>
      <c r="D114" s="1036"/>
      <c r="E114" s="1036"/>
      <c r="F114" s="1036"/>
      <c r="G114" s="1037"/>
      <c r="H114" s="1035"/>
      <c r="I114" s="1036"/>
      <c r="J114" s="1036"/>
      <c r="K114" s="1036"/>
      <c r="L114" s="1037"/>
    </row>
    <row r="115" spans="2:12" ht="15.75" thickBot="1" x14ac:dyDescent="0.3">
      <c r="B115" s="1038"/>
      <c r="C115" s="1039"/>
      <c r="D115" s="1039"/>
      <c r="E115" s="1039"/>
      <c r="F115" s="1039"/>
      <c r="G115" s="1040"/>
      <c r="H115" s="1038"/>
      <c r="I115" s="1039"/>
      <c r="J115" s="1039"/>
      <c r="K115" s="1039"/>
      <c r="L115" s="1040"/>
    </row>
    <row r="116" spans="2:12" x14ac:dyDescent="0.25">
      <c r="B116" s="951" t="s">
        <v>885</v>
      </c>
      <c r="C116" s="952"/>
      <c r="D116" s="952"/>
      <c r="E116" s="952"/>
      <c r="F116" s="952"/>
      <c r="G116" s="953"/>
      <c r="H116" s="1031" t="s">
        <v>841</v>
      </c>
      <c r="I116" s="973"/>
      <c r="J116" s="973"/>
      <c r="K116" s="973"/>
      <c r="L116" s="973"/>
    </row>
    <row r="117" spans="2:12" ht="30" customHeight="1" thickBot="1" x14ac:dyDescent="0.3">
      <c r="B117" s="954"/>
      <c r="C117" s="955"/>
      <c r="D117" s="955"/>
      <c r="E117" s="955"/>
      <c r="F117" s="955"/>
      <c r="G117" s="956"/>
      <c r="H117" s="1031"/>
      <c r="I117" s="973"/>
      <c r="J117" s="973"/>
      <c r="K117" s="973"/>
      <c r="L117" s="973"/>
    </row>
    <row r="118" spans="2:12" ht="15.75" customHeight="1" x14ac:dyDescent="0.25">
      <c r="B118" s="1032"/>
      <c r="C118" s="1033"/>
      <c r="D118" s="1033"/>
      <c r="E118" s="1033"/>
      <c r="F118" s="1033"/>
      <c r="G118" s="1034"/>
      <c r="H118" s="1032"/>
      <c r="I118" s="1033"/>
      <c r="J118" s="1033"/>
      <c r="K118" s="1033"/>
      <c r="L118" s="1034"/>
    </row>
    <row r="119" spans="2:12" x14ac:dyDescent="0.25">
      <c r="B119" s="1035"/>
      <c r="C119" s="1036"/>
      <c r="D119" s="1036"/>
      <c r="E119" s="1036"/>
      <c r="F119" s="1036"/>
      <c r="G119" s="1037"/>
      <c r="H119" s="1035"/>
      <c r="I119" s="1036"/>
      <c r="J119" s="1036"/>
      <c r="K119" s="1036"/>
      <c r="L119" s="1037"/>
    </row>
    <row r="120" spans="2:12" x14ac:dyDescent="0.25">
      <c r="B120" s="1035"/>
      <c r="C120" s="1036"/>
      <c r="D120" s="1036"/>
      <c r="E120" s="1036"/>
      <c r="F120" s="1036"/>
      <c r="G120" s="1037"/>
      <c r="H120" s="1035"/>
      <c r="I120" s="1036"/>
      <c r="J120" s="1036"/>
      <c r="K120" s="1036"/>
      <c r="L120" s="1037"/>
    </row>
    <row r="121" spans="2:12" x14ac:dyDescent="0.25">
      <c r="B121" s="1035"/>
      <c r="C121" s="1036"/>
      <c r="D121" s="1036"/>
      <c r="E121" s="1036"/>
      <c r="F121" s="1036"/>
      <c r="G121" s="1037"/>
      <c r="H121" s="1035"/>
      <c r="I121" s="1036"/>
      <c r="J121" s="1036"/>
      <c r="K121" s="1036"/>
      <c r="L121" s="1037"/>
    </row>
    <row r="122" spans="2:12" x14ac:dyDescent="0.25">
      <c r="B122" s="1035"/>
      <c r="C122" s="1036"/>
      <c r="D122" s="1036"/>
      <c r="E122" s="1036"/>
      <c r="F122" s="1036"/>
      <c r="G122" s="1037"/>
      <c r="H122" s="1035"/>
      <c r="I122" s="1036"/>
      <c r="J122" s="1036"/>
      <c r="K122" s="1036"/>
      <c r="L122" s="1037"/>
    </row>
    <row r="123" spans="2:12" x14ac:dyDescent="0.25">
      <c r="B123" s="1035"/>
      <c r="C123" s="1036"/>
      <c r="D123" s="1036"/>
      <c r="E123" s="1036"/>
      <c r="F123" s="1036"/>
      <c r="G123" s="1037"/>
      <c r="H123" s="1035"/>
      <c r="I123" s="1036"/>
      <c r="J123" s="1036"/>
      <c r="K123" s="1036"/>
      <c r="L123" s="1037"/>
    </row>
    <row r="124" spans="2:12" x14ac:dyDescent="0.25">
      <c r="B124" s="1035"/>
      <c r="C124" s="1036"/>
      <c r="D124" s="1036"/>
      <c r="E124" s="1036"/>
      <c r="F124" s="1036"/>
      <c r="G124" s="1037"/>
      <c r="H124" s="1035"/>
      <c r="I124" s="1036"/>
      <c r="J124" s="1036"/>
      <c r="K124" s="1036"/>
      <c r="L124" s="1037"/>
    </row>
    <row r="125" spans="2:12" x14ac:dyDescent="0.25">
      <c r="B125" s="1035"/>
      <c r="C125" s="1036"/>
      <c r="D125" s="1036"/>
      <c r="E125" s="1036"/>
      <c r="F125" s="1036"/>
      <c r="G125" s="1037"/>
      <c r="H125" s="1035"/>
      <c r="I125" s="1036"/>
      <c r="J125" s="1036"/>
      <c r="K125" s="1036"/>
      <c r="L125" s="1037"/>
    </row>
    <row r="126" spans="2:12" x14ac:dyDescent="0.25">
      <c r="B126" s="1035"/>
      <c r="C126" s="1036"/>
      <c r="D126" s="1036"/>
      <c r="E126" s="1036"/>
      <c r="F126" s="1036"/>
      <c r="G126" s="1037"/>
      <c r="H126" s="1035"/>
      <c r="I126" s="1036"/>
      <c r="J126" s="1036"/>
      <c r="K126" s="1036"/>
      <c r="L126" s="1037"/>
    </row>
    <row r="127" spans="2:12" x14ac:dyDescent="0.25">
      <c r="B127" s="1035"/>
      <c r="C127" s="1036"/>
      <c r="D127" s="1036"/>
      <c r="E127" s="1036"/>
      <c r="F127" s="1036"/>
      <c r="G127" s="1037"/>
      <c r="H127" s="1035"/>
      <c r="I127" s="1036"/>
      <c r="J127" s="1036"/>
      <c r="K127" s="1036"/>
      <c r="L127" s="1037"/>
    </row>
    <row r="128" spans="2:12" x14ac:dyDescent="0.25">
      <c r="B128" s="1035"/>
      <c r="C128" s="1036"/>
      <c r="D128" s="1036"/>
      <c r="E128" s="1036"/>
      <c r="F128" s="1036"/>
      <c r="G128" s="1037"/>
      <c r="H128" s="1035"/>
      <c r="I128" s="1036"/>
      <c r="J128" s="1036"/>
      <c r="K128" s="1036"/>
      <c r="L128" s="1037"/>
    </row>
    <row r="129" spans="2:12" x14ac:dyDescent="0.25">
      <c r="B129" s="1035"/>
      <c r="C129" s="1036"/>
      <c r="D129" s="1036"/>
      <c r="E129" s="1036"/>
      <c r="F129" s="1036"/>
      <c r="G129" s="1037"/>
      <c r="H129" s="1035"/>
      <c r="I129" s="1036"/>
      <c r="J129" s="1036"/>
      <c r="K129" s="1036"/>
      <c r="L129" s="1037"/>
    </row>
    <row r="130" spans="2:12" x14ac:dyDescent="0.25">
      <c r="B130" s="1035"/>
      <c r="C130" s="1036"/>
      <c r="D130" s="1036"/>
      <c r="E130" s="1036"/>
      <c r="F130" s="1036"/>
      <c r="G130" s="1037"/>
      <c r="H130" s="1035"/>
      <c r="I130" s="1036"/>
      <c r="J130" s="1036"/>
      <c r="K130" s="1036"/>
      <c r="L130" s="1037"/>
    </row>
    <row r="131" spans="2:12" ht="15.75" thickBot="1" x14ac:dyDescent="0.3">
      <c r="B131" s="1038"/>
      <c r="C131" s="1039"/>
      <c r="D131" s="1039"/>
      <c r="E131" s="1039"/>
      <c r="F131" s="1039"/>
      <c r="G131" s="1040"/>
      <c r="H131" s="1038"/>
      <c r="I131" s="1039"/>
      <c r="J131" s="1039"/>
      <c r="K131" s="1039"/>
      <c r="L131" s="1040"/>
    </row>
    <row r="132" spans="2:12" x14ac:dyDescent="0.25">
      <c r="B132" s="951" t="s">
        <v>813</v>
      </c>
      <c r="C132" s="952"/>
      <c r="D132" s="952"/>
      <c r="E132" s="952"/>
      <c r="F132" s="952"/>
      <c r="G132" s="953"/>
      <c r="H132" s="1031" t="s">
        <v>814</v>
      </c>
      <c r="I132" s="973"/>
      <c r="J132" s="973"/>
      <c r="K132" s="973"/>
      <c r="L132" s="973"/>
    </row>
    <row r="133" spans="2:12" ht="30" customHeight="1" thickBot="1" x14ac:dyDescent="0.3">
      <c r="B133" s="954"/>
      <c r="C133" s="955"/>
      <c r="D133" s="955"/>
      <c r="E133" s="955"/>
      <c r="F133" s="955"/>
      <c r="G133" s="956"/>
      <c r="H133" s="1031"/>
      <c r="I133" s="973"/>
      <c r="J133" s="973"/>
      <c r="K133" s="973"/>
      <c r="L133" s="973"/>
    </row>
    <row r="134" spans="2:12" ht="15.75" customHeight="1" x14ac:dyDescent="0.25">
      <c r="B134" s="1032"/>
      <c r="C134" s="1033"/>
      <c r="D134" s="1033"/>
      <c r="E134" s="1033"/>
      <c r="F134" s="1033"/>
      <c r="G134" s="1034"/>
      <c r="H134" s="1032"/>
      <c r="I134" s="1033"/>
      <c r="J134" s="1033"/>
      <c r="K134" s="1033"/>
      <c r="L134" s="1034"/>
    </row>
    <row r="135" spans="2:12" x14ac:dyDescent="0.25">
      <c r="B135" s="1035"/>
      <c r="C135" s="1036"/>
      <c r="D135" s="1036"/>
      <c r="E135" s="1036"/>
      <c r="F135" s="1036"/>
      <c r="G135" s="1037"/>
      <c r="H135" s="1035"/>
      <c r="I135" s="1036"/>
      <c r="J135" s="1036"/>
      <c r="K135" s="1036"/>
      <c r="L135" s="1037"/>
    </row>
    <row r="136" spans="2:12" x14ac:dyDescent="0.25">
      <c r="B136" s="1035"/>
      <c r="C136" s="1036"/>
      <c r="D136" s="1036"/>
      <c r="E136" s="1036"/>
      <c r="F136" s="1036"/>
      <c r="G136" s="1037"/>
      <c r="H136" s="1035"/>
      <c r="I136" s="1036"/>
      <c r="J136" s="1036"/>
      <c r="K136" s="1036"/>
      <c r="L136" s="1037"/>
    </row>
    <row r="137" spans="2:12" x14ac:dyDescent="0.25">
      <c r="B137" s="1035"/>
      <c r="C137" s="1036"/>
      <c r="D137" s="1036"/>
      <c r="E137" s="1036"/>
      <c r="F137" s="1036"/>
      <c r="G137" s="1037"/>
      <c r="H137" s="1035"/>
      <c r="I137" s="1036"/>
      <c r="J137" s="1036"/>
      <c r="K137" s="1036"/>
      <c r="L137" s="1037"/>
    </row>
    <row r="138" spans="2:12" x14ac:dyDescent="0.25">
      <c r="B138" s="1035"/>
      <c r="C138" s="1036"/>
      <c r="D138" s="1036"/>
      <c r="E138" s="1036"/>
      <c r="F138" s="1036"/>
      <c r="G138" s="1037"/>
      <c r="H138" s="1035"/>
      <c r="I138" s="1036"/>
      <c r="J138" s="1036"/>
      <c r="K138" s="1036"/>
      <c r="L138" s="1037"/>
    </row>
    <row r="139" spans="2:12" x14ac:dyDescent="0.25">
      <c r="B139" s="1035"/>
      <c r="C139" s="1036"/>
      <c r="D139" s="1036"/>
      <c r="E139" s="1036"/>
      <c r="F139" s="1036"/>
      <c r="G139" s="1037"/>
      <c r="H139" s="1035"/>
      <c r="I139" s="1036"/>
      <c r="J139" s="1036"/>
      <c r="K139" s="1036"/>
      <c r="L139" s="1037"/>
    </row>
    <row r="140" spans="2:12" x14ac:dyDescent="0.25">
      <c r="B140" s="1035"/>
      <c r="C140" s="1036"/>
      <c r="D140" s="1036"/>
      <c r="E140" s="1036"/>
      <c r="F140" s="1036"/>
      <c r="G140" s="1037"/>
      <c r="H140" s="1035"/>
      <c r="I140" s="1036"/>
      <c r="J140" s="1036"/>
      <c r="K140" s="1036"/>
      <c r="L140" s="1037"/>
    </row>
    <row r="141" spans="2:12" x14ac:dyDescent="0.25">
      <c r="B141" s="1035"/>
      <c r="C141" s="1036"/>
      <c r="D141" s="1036"/>
      <c r="E141" s="1036"/>
      <c r="F141" s="1036"/>
      <c r="G141" s="1037"/>
      <c r="H141" s="1035"/>
      <c r="I141" s="1036"/>
      <c r="J141" s="1036"/>
      <c r="K141" s="1036"/>
      <c r="L141" s="1037"/>
    </row>
    <row r="142" spans="2:12" x14ac:dyDescent="0.25">
      <c r="B142" s="1035"/>
      <c r="C142" s="1036"/>
      <c r="D142" s="1036"/>
      <c r="E142" s="1036"/>
      <c r="F142" s="1036"/>
      <c r="G142" s="1037"/>
      <c r="H142" s="1035"/>
      <c r="I142" s="1036"/>
      <c r="J142" s="1036"/>
      <c r="K142" s="1036"/>
      <c r="L142" s="1037"/>
    </row>
    <row r="143" spans="2:12" x14ac:dyDescent="0.25">
      <c r="B143" s="1035"/>
      <c r="C143" s="1036"/>
      <c r="D143" s="1036"/>
      <c r="E143" s="1036"/>
      <c r="F143" s="1036"/>
      <c r="G143" s="1037"/>
      <c r="H143" s="1035"/>
      <c r="I143" s="1036"/>
      <c r="J143" s="1036"/>
      <c r="K143" s="1036"/>
      <c r="L143" s="1037"/>
    </row>
    <row r="144" spans="2:12" x14ac:dyDescent="0.25">
      <c r="B144" s="1035"/>
      <c r="C144" s="1036"/>
      <c r="D144" s="1036"/>
      <c r="E144" s="1036"/>
      <c r="F144" s="1036"/>
      <c r="G144" s="1037"/>
      <c r="H144" s="1035"/>
      <c r="I144" s="1036"/>
      <c r="J144" s="1036"/>
      <c r="K144" s="1036"/>
      <c r="L144" s="1037"/>
    </row>
    <row r="145" spans="2:12" x14ac:dyDescent="0.25">
      <c r="B145" s="1035"/>
      <c r="C145" s="1036"/>
      <c r="D145" s="1036"/>
      <c r="E145" s="1036"/>
      <c r="F145" s="1036"/>
      <c r="G145" s="1037"/>
      <c r="H145" s="1035"/>
      <c r="I145" s="1036"/>
      <c r="J145" s="1036"/>
      <c r="K145" s="1036"/>
      <c r="L145" s="1037"/>
    </row>
    <row r="146" spans="2:12" x14ac:dyDescent="0.25">
      <c r="B146" s="1035"/>
      <c r="C146" s="1036"/>
      <c r="D146" s="1036"/>
      <c r="E146" s="1036"/>
      <c r="F146" s="1036"/>
      <c r="G146" s="1037"/>
      <c r="H146" s="1035"/>
      <c r="I146" s="1036"/>
      <c r="J146" s="1036"/>
      <c r="K146" s="1036"/>
      <c r="L146" s="1037"/>
    </row>
    <row r="147" spans="2:12" ht="15.75" thickBot="1" x14ac:dyDescent="0.3">
      <c r="B147" s="1038"/>
      <c r="C147" s="1039"/>
      <c r="D147" s="1039"/>
      <c r="E147" s="1039"/>
      <c r="F147" s="1039"/>
      <c r="G147" s="1040"/>
      <c r="H147" s="1038"/>
      <c r="I147" s="1039"/>
      <c r="J147" s="1039"/>
      <c r="K147" s="1039"/>
      <c r="L147" s="1040"/>
    </row>
    <row r="148" spans="2:12" x14ac:dyDescent="0.25">
      <c r="B148" s="951" t="s">
        <v>842</v>
      </c>
      <c r="C148" s="952"/>
      <c r="D148" s="952"/>
      <c r="E148" s="952"/>
      <c r="F148" s="952"/>
      <c r="G148" s="953"/>
      <c r="H148" s="1031" t="s">
        <v>842</v>
      </c>
      <c r="I148" s="973"/>
      <c r="J148" s="973"/>
      <c r="K148" s="973"/>
      <c r="L148" s="973"/>
    </row>
    <row r="149" spans="2:12" ht="30" customHeight="1" thickBot="1" x14ac:dyDescent="0.3">
      <c r="B149" s="954"/>
      <c r="C149" s="955"/>
      <c r="D149" s="955"/>
      <c r="E149" s="955"/>
      <c r="F149" s="955"/>
      <c r="G149" s="956"/>
      <c r="H149" s="1031"/>
      <c r="I149" s="973"/>
      <c r="J149" s="973"/>
      <c r="K149" s="973"/>
      <c r="L149" s="973"/>
    </row>
    <row r="150" spans="2:12" ht="15.75" customHeight="1" x14ac:dyDescent="0.25">
      <c r="B150" s="1032"/>
      <c r="C150" s="1033"/>
      <c r="D150" s="1033"/>
      <c r="E150" s="1033"/>
      <c r="F150" s="1033"/>
      <c r="G150" s="1034"/>
      <c r="H150" s="1032"/>
      <c r="I150" s="1033"/>
      <c r="J150" s="1033"/>
      <c r="K150" s="1033"/>
      <c r="L150" s="1034"/>
    </row>
    <row r="151" spans="2:12" x14ac:dyDescent="0.25">
      <c r="B151" s="1035"/>
      <c r="C151" s="1036"/>
      <c r="D151" s="1036"/>
      <c r="E151" s="1036"/>
      <c r="F151" s="1036"/>
      <c r="G151" s="1037"/>
      <c r="H151" s="1035"/>
      <c r="I151" s="1036"/>
      <c r="J151" s="1036"/>
      <c r="K151" s="1036"/>
      <c r="L151" s="1037"/>
    </row>
    <row r="152" spans="2:12" x14ac:dyDescent="0.25">
      <c r="B152" s="1035"/>
      <c r="C152" s="1036"/>
      <c r="D152" s="1036"/>
      <c r="E152" s="1036"/>
      <c r="F152" s="1036"/>
      <c r="G152" s="1037"/>
      <c r="H152" s="1035"/>
      <c r="I152" s="1036"/>
      <c r="J152" s="1036"/>
      <c r="K152" s="1036"/>
      <c r="L152" s="1037"/>
    </row>
    <row r="153" spans="2:12" x14ac:dyDescent="0.25">
      <c r="B153" s="1035"/>
      <c r="C153" s="1036"/>
      <c r="D153" s="1036"/>
      <c r="E153" s="1036"/>
      <c r="F153" s="1036"/>
      <c r="G153" s="1037"/>
      <c r="H153" s="1035"/>
      <c r="I153" s="1036"/>
      <c r="J153" s="1036"/>
      <c r="K153" s="1036"/>
      <c r="L153" s="1037"/>
    </row>
    <row r="154" spans="2:12" x14ac:dyDescent="0.25">
      <c r="B154" s="1035"/>
      <c r="C154" s="1036"/>
      <c r="D154" s="1036"/>
      <c r="E154" s="1036"/>
      <c r="F154" s="1036"/>
      <c r="G154" s="1037"/>
      <c r="H154" s="1035"/>
      <c r="I154" s="1036"/>
      <c r="J154" s="1036"/>
      <c r="K154" s="1036"/>
      <c r="L154" s="1037"/>
    </row>
    <row r="155" spans="2:12" x14ac:dyDescent="0.25">
      <c r="B155" s="1035"/>
      <c r="C155" s="1036"/>
      <c r="D155" s="1036"/>
      <c r="E155" s="1036"/>
      <c r="F155" s="1036"/>
      <c r="G155" s="1037"/>
      <c r="H155" s="1035"/>
      <c r="I155" s="1036"/>
      <c r="J155" s="1036"/>
      <c r="K155" s="1036"/>
      <c r="L155" s="1037"/>
    </row>
    <row r="156" spans="2:12" x14ac:dyDescent="0.25">
      <c r="B156" s="1035"/>
      <c r="C156" s="1036"/>
      <c r="D156" s="1036"/>
      <c r="E156" s="1036"/>
      <c r="F156" s="1036"/>
      <c r="G156" s="1037"/>
      <c r="H156" s="1035"/>
      <c r="I156" s="1036"/>
      <c r="J156" s="1036"/>
      <c r="K156" s="1036"/>
      <c r="L156" s="1037"/>
    </row>
    <row r="157" spans="2:12" x14ac:dyDescent="0.25">
      <c r="B157" s="1035"/>
      <c r="C157" s="1036"/>
      <c r="D157" s="1036"/>
      <c r="E157" s="1036"/>
      <c r="F157" s="1036"/>
      <c r="G157" s="1037"/>
      <c r="H157" s="1035"/>
      <c r="I157" s="1036"/>
      <c r="J157" s="1036"/>
      <c r="K157" s="1036"/>
      <c r="L157" s="1037"/>
    </row>
    <row r="158" spans="2:12" x14ac:dyDescent="0.25">
      <c r="B158" s="1035"/>
      <c r="C158" s="1036"/>
      <c r="D158" s="1036"/>
      <c r="E158" s="1036"/>
      <c r="F158" s="1036"/>
      <c r="G158" s="1037"/>
      <c r="H158" s="1035"/>
      <c r="I158" s="1036"/>
      <c r="J158" s="1036"/>
      <c r="K158" s="1036"/>
      <c r="L158" s="1037"/>
    </row>
    <row r="159" spans="2:12" x14ac:dyDescent="0.25">
      <c r="B159" s="1035"/>
      <c r="C159" s="1036"/>
      <c r="D159" s="1036"/>
      <c r="E159" s="1036"/>
      <c r="F159" s="1036"/>
      <c r="G159" s="1037"/>
      <c r="H159" s="1035"/>
      <c r="I159" s="1036"/>
      <c r="J159" s="1036"/>
      <c r="K159" s="1036"/>
      <c r="L159" s="1037"/>
    </row>
    <row r="160" spans="2:12" x14ac:dyDescent="0.25">
      <c r="B160" s="1035"/>
      <c r="C160" s="1036"/>
      <c r="D160" s="1036"/>
      <c r="E160" s="1036"/>
      <c r="F160" s="1036"/>
      <c r="G160" s="1037"/>
      <c r="H160" s="1035"/>
      <c r="I160" s="1036"/>
      <c r="J160" s="1036"/>
      <c r="K160" s="1036"/>
      <c r="L160" s="1037"/>
    </row>
    <row r="161" spans="2:12" x14ac:dyDescent="0.25">
      <c r="B161" s="1035"/>
      <c r="C161" s="1036"/>
      <c r="D161" s="1036"/>
      <c r="E161" s="1036"/>
      <c r="F161" s="1036"/>
      <c r="G161" s="1037"/>
      <c r="H161" s="1035"/>
      <c r="I161" s="1036"/>
      <c r="J161" s="1036"/>
      <c r="K161" s="1036"/>
      <c r="L161" s="1037"/>
    </row>
    <row r="162" spans="2:12" x14ac:dyDescent="0.25">
      <c r="B162" s="1035"/>
      <c r="C162" s="1036"/>
      <c r="D162" s="1036"/>
      <c r="E162" s="1036"/>
      <c r="F162" s="1036"/>
      <c r="G162" s="1037"/>
      <c r="H162" s="1035"/>
      <c r="I162" s="1036"/>
      <c r="J162" s="1036"/>
      <c r="K162" s="1036"/>
      <c r="L162" s="1037"/>
    </row>
    <row r="163" spans="2:12" ht="15.75" thickBot="1" x14ac:dyDescent="0.3">
      <c r="B163" s="1038"/>
      <c r="C163" s="1039"/>
      <c r="D163" s="1039"/>
      <c r="E163" s="1039"/>
      <c r="F163" s="1039"/>
      <c r="G163" s="1040"/>
      <c r="H163" s="1038"/>
      <c r="I163" s="1039"/>
      <c r="J163" s="1039"/>
      <c r="K163" s="1039"/>
      <c r="L163" s="1040"/>
    </row>
    <row r="164" spans="2:12" x14ac:dyDescent="0.25">
      <c r="B164" s="951" t="s">
        <v>1055</v>
      </c>
      <c r="C164" s="952"/>
      <c r="D164" s="952"/>
      <c r="E164" s="952"/>
      <c r="F164" s="952"/>
      <c r="G164" s="953"/>
      <c r="H164" s="1031" t="s">
        <v>1056</v>
      </c>
      <c r="I164" s="973"/>
      <c r="J164" s="973"/>
      <c r="K164" s="973"/>
      <c r="L164" s="973"/>
    </row>
    <row r="165" spans="2:12" ht="30" customHeight="1" thickBot="1" x14ac:dyDescent="0.3">
      <c r="B165" s="954"/>
      <c r="C165" s="955"/>
      <c r="D165" s="955"/>
      <c r="E165" s="955"/>
      <c r="F165" s="955"/>
      <c r="G165" s="956"/>
      <c r="H165" s="1031"/>
      <c r="I165" s="973"/>
      <c r="J165" s="973"/>
      <c r="K165" s="973"/>
      <c r="L165" s="973"/>
    </row>
    <row r="166" spans="2:12" x14ac:dyDescent="0.25">
      <c r="B166" s="1032"/>
      <c r="C166" s="1033"/>
      <c r="D166" s="1033"/>
      <c r="E166" s="1033"/>
      <c r="F166" s="1033"/>
      <c r="G166" s="1034"/>
      <c r="H166" s="1032"/>
      <c r="I166" s="1033"/>
      <c r="J166" s="1033"/>
      <c r="K166" s="1033"/>
      <c r="L166" s="1034"/>
    </row>
    <row r="167" spans="2:12" x14ac:dyDescent="0.25">
      <c r="B167" s="1035"/>
      <c r="C167" s="1036"/>
      <c r="D167" s="1036"/>
      <c r="E167" s="1036"/>
      <c r="F167" s="1036"/>
      <c r="G167" s="1037"/>
      <c r="H167" s="1035"/>
      <c r="I167" s="1036"/>
      <c r="J167" s="1036"/>
      <c r="K167" s="1036"/>
      <c r="L167" s="1037"/>
    </row>
    <row r="168" spans="2:12" x14ac:dyDescent="0.25">
      <c r="B168" s="1035"/>
      <c r="C168" s="1036"/>
      <c r="D168" s="1036"/>
      <c r="E168" s="1036"/>
      <c r="F168" s="1036"/>
      <c r="G168" s="1037"/>
      <c r="H168" s="1035"/>
      <c r="I168" s="1036"/>
      <c r="J168" s="1036"/>
      <c r="K168" s="1036"/>
      <c r="L168" s="1037"/>
    </row>
    <row r="169" spans="2:12" x14ac:dyDescent="0.25">
      <c r="B169" s="1035"/>
      <c r="C169" s="1036"/>
      <c r="D169" s="1036"/>
      <c r="E169" s="1036"/>
      <c r="F169" s="1036"/>
      <c r="G169" s="1037"/>
      <c r="H169" s="1035"/>
      <c r="I169" s="1036"/>
      <c r="J169" s="1036"/>
      <c r="K169" s="1036"/>
      <c r="L169" s="1037"/>
    </row>
    <row r="170" spans="2:12" x14ac:dyDescent="0.25">
      <c r="B170" s="1035"/>
      <c r="C170" s="1036"/>
      <c r="D170" s="1036"/>
      <c r="E170" s="1036"/>
      <c r="F170" s="1036"/>
      <c r="G170" s="1037"/>
      <c r="H170" s="1035"/>
      <c r="I170" s="1036"/>
      <c r="J170" s="1036"/>
      <c r="K170" s="1036"/>
      <c r="L170" s="1037"/>
    </row>
    <row r="171" spans="2:12" x14ac:dyDescent="0.25">
      <c r="B171" s="1035"/>
      <c r="C171" s="1036"/>
      <c r="D171" s="1036"/>
      <c r="E171" s="1036"/>
      <c r="F171" s="1036"/>
      <c r="G171" s="1037"/>
      <c r="H171" s="1035"/>
      <c r="I171" s="1036"/>
      <c r="J171" s="1036"/>
      <c r="K171" s="1036"/>
      <c r="L171" s="1037"/>
    </row>
    <row r="172" spans="2:12" x14ac:dyDescent="0.25">
      <c r="B172" s="1035"/>
      <c r="C172" s="1036"/>
      <c r="D172" s="1036"/>
      <c r="E172" s="1036"/>
      <c r="F172" s="1036"/>
      <c r="G172" s="1037"/>
      <c r="H172" s="1035"/>
      <c r="I172" s="1036"/>
      <c r="J172" s="1036"/>
      <c r="K172" s="1036"/>
      <c r="L172" s="1037"/>
    </row>
    <row r="173" spans="2:12" x14ac:dyDescent="0.25">
      <c r="B173" s="1035"/>
      <c r="C173" s="1036"/>
      <c r="D173" s="1036"/>
      <c r="E173" s="1036"/>
      <c r="F173" s="1036"/>
      <c r="G173" s="1037"/>
      <c r="H173" s="1035"/>
      <c r="I173" s="1036"/>
      <c r="J173" s="1036"/>
      <c r="K173" s="1036"/>
      <c r="L173" s="1037"/>
    </row>
    <row r="174" spans="2:12" x14ac:dyDescent="0.25">
      <c r="B174" s="1035"/>
      <c r="C174" s="1036"/>
      <c r="D174" s="1036"/>
      <c r="E174" s="1036"/>
      <c r="F174" s="1036"/>
      <c r="G174" s="1037"/>
      <c r="H174" s="1035"/>
      <c r="I174" s="1036"/>
      <c r="J174" s="1036"/>
      <c r="K174" s="1036"/>
      <c r="L174" s="1037"/>
    </row>
    <row r="175" spans="2:12" x14ac:dyDescent="0.25">
      <c r="B175" s="1035"/>
      <c r="C175" s="1036"/>
      <c r="D175" s="1036"/>
      <c r="E175" s="1036"/>
      <c r="F175" s="1036"/>
      <c r="G175" s="1037"/>
      <c r="H175" s="1035"/>
      <c r="I175" s="1036"/>
      <c r="J175" s="1036"/>
      <c r="K175" s="1036"/>
      <c r="L175" s="1037"/>
    </row>
    <row r="176" spans="2:12" x14ac:dyDescent="0.25">
      <c r="B176" s="1035"/>
      <c r="C176" s="1036"/>
      <c r="D176" s="1036"/>
      <c r="E176" s="1036"/>
      <c r="F176" s="1036"/>
      <c r="G176" s="1037"/>
      <c r="H176" s="1035"/>
      <c r="I176" s="1036"/>
      <c r="J176" s="1036"/>
      <c r="K176" s="1036"/>
      <c r="L176" s="1037"/>
    </row>
    <row r="177" spans="2:12" x14ac:dyDescent="0.25">
      <c r="B177" s="1035"/>
      <c r="C177" s="1036"/>
      <c r="D177" s="1036"/>
      <c r="E177" s="1036"/>
      <c r="F177" s="1036"/>
      <c r="G177" s="1037"/>
      <c r="H177" s="1035"/>
      <c r="I177" s="1036"/>
      <c r="J177" s="1036"/>
      <c r="K177" s="1036"/>
      <c r="L177" s="1037"/>
    </row>
    <row r="178" spans="2:12" x14ac:dyDescent="0.25">
      <c r="B178" s="1035"/>
      <c r="C178" s="1036"/>
      <c r="D178" s="1036"/>
      <c r="E178" s="1036"/>
      <c r="F178" s="1036"/>
      <c r="G178" s="1037"/>
      <c r="H178" s="1035"/>
      <c r="I178" s="1036"/>
      <c r="J178" s="1036"/>
      <c r="K178" s="1036"/>
      <c r="L178" s="1037"/>
    </row>
    <row r="179" spans="2:12" ht="15.75" thickBot="1" x14ac:dyDescent="0.3">
      <c r="B179" s="1038"/>
      <c r="C179" s="1039"/>
      <c r="D179" s="1039"/>
      <c r="E179" s="1039"/>
      <c r="F179" s="1039"/>
      <c r="G179" s="1040"/>
      <c r="H179" s="1038"/>
      <c r="I179" s="1039"/>
      <c r="J179" s="1039"/>
      <c r="K179" s="1039"/>
      <c r="L179" s="1040"/>
    </row>
    <row r="180" spans="2:12" x14ac:dyDescent="0.25">
      <c r="B180" s="951" t="s">
        <v>1057</v>
      </c>
      <c r="C180" s="952"/>
      <c r="D180" s="952"/>
      <c r="E180" s="952"/>
      <c r="F180" s="952"/>
      <c r="G180" s="953"/>
      <c r="H180" s="1031" t="s">
        <v>1058</v>
      </c>
      <c r="I180" s="973"/>
      <c r="J180" s="973"/>
      <c r="K180" s="973"/>
      <c r="L180" s="973"/>
    </row>
    <row r="181" spans="2:12" ht="25.5" customHeight="1" thickBot="1" x14ac:dyDescent="0.3">
      <c r="B181" s="954"/>
      <c r="C181" s="955"/>
      <c r="D181" s="955"/>
      <c r="E181" s="955"/>
      <c r="F181" s="955"/>
      <c r="G181" s="956"/>
      <c r="H181" s="1031"/>
      <c r="I181" s="973"/>
      <c r="J181" s="973"/>
      <c r="K181" s="973"/>
      <c r="L181" s="973"/>
    </row>
    <row r="182" spans="2:12" x14ac:dyDescent="0.25">
      <c r="B182" s="1032"/>
      <c r="C182" s="1033"/>
      <c r="D182" s="1033"/>
      <c r="E182" s="1033"/>
      <c r="F182" s="1033"/>
      <c r="G182" s="1034"/>
      <c r="H182" s="1032"/>
      <c r="I182" s="1033"/>
      <c r="J182" s="1033"/>
      <c r="K182" s="1033"/>
      <c r="L182" s="1034"/>
    </row>
    <row r="183" spans="2:12" x14ac:dyDescent="0.25">
      <c r="B183" s="1035"/>
      <c r="C183" s="1036"/>
      <c r="D183" s="1036"/>
      <c r="E183" s="1036"/>
      <c r="F183" s="1036"/>
      <c r="G183" s="1037"/>
      <c r="H183" s="1035"/>
      <c r="I183" s="1036"/>
      <c r="J183" s="1036"/>
      <c r="K183" s="1036"/>
      <c r="L183" s="1037"/>
    </row>
    <row r="184" spans="2:12" x14ac:dyDescent="0.25">
      <c r="B184" s="1035"/>
      <c r="C184" s="1036"/>
      <c r="D184" s="1036"/>
      <c r="E184" s="1036"/>
      <c r="F184" s="1036"/>
      <c r="G184" s="1037"/>
      <c r="H184" s="1035"/>
      <c r="I184" s="1036"/>
      <c r="J184" s="1036"/>
      <c r="K184" s="1036"/>
      <c r="L184" s="1037"/>
    </row>
    <row r="185" spans="2:12" x14ac:dyDescent="0.25">
      <c r="B185" s="1035"/>
      <c r="C185" s="1036"/>
      <c r="D185" s="1036"/>
      <c r="E185" s="1036"/>
      <c r="F185" s="1036"/>
      <c r="G185" s="1037"/>
      <c r="H185" s="1035"/>
      <c r="I185" s="1036"/>
      <c r="J185" s="1036"/>
      <c r="K185" s="1036"/>
      <c r="L185" s="1037"/>
    </row>
    <row r="186" spans="2:12" x14ac:dyDescent="0.25">
      <c r="B186" s="1035"/>
      <c r="C186" s="1036"/>
      <c r="D186" s="1036"/>
      <c r="E186" s="1036"/>
      <c r="F186" s="1036"/>
      <c r="G186" s="1037"/>
      <c r="H186" s="1035"/>
      <c r="I186" s="1036"/>
      <c r="J186" s="1036"/>
      <c r="K186" s="1036"/>
      <c r="L186" s="1037"/>
    </row>
    <row r="187" spans="2:12" x14ac:dyDescent="0.25">
      <c r="B187" s="1035"/>
      <c r="C187" s="1036"/>
      <c r="D187" s="1036"/>
      <c r="E187" s="1036"/>
      <c r="F187" s="1036"/>
      <c r="G187" s="1037"/>
      <c r="H187" s="1035"/>
      <c r="I187" s="1036"/>
      <c r="J187" s="1036"/>
      <c r="K187" s="1036"/>
      <c r="L187" s="1037"/>
    </row>
    <row r="188" spans="2:12" x14ac:dyDescent="0.25">
      <c r="B188" s="1035"/>
      <c r="C188" s="1036"/>
      <c r="D188" s="1036"/>
      <c r="E188" s="1036"/>
      <c r="F188" s="1036"/>
      <c r="G188" s="1037"/>
      <c r="H188" s="1035"/>
      <c r="I188" s="1036"/>
      <c r="J188" s="1036"/>
      <c r="K188" s="1036"/>
      <c r="L188" s="1037"/>
    </row>
    <row r="189" spans="2:12" x14ac:dyDescent="0.25">
      <c r="B189" s="1035"/>
      <c r="C189" s="1036"/>
      <c r="D189" s="1036"/>
      <c r="E189" s="1036"/>
      <c r="F189" s="1036"/>
      <c r="G189" s="1037"/>
      <c r="H189" s="1035"/>
      <c r="I189" s="1036"/>
      <c r="J189" s="1036"/>
      <c r="K189" s="1036"/>
      <c r="L189" s="1037"/>
    </row>
    <row r="190" spans="2:12" x14ac:dyDescent="0.25">
      <c r="B190" s="1035"/>
      <c r="C190" s="1036"/>
      <c r="D190" s="1036"/>
      <c r="E190" s="1036"/>
      <c r="F190" s="1036"/>
      <c r="G190" s="1037"/>
      <c r="H190" s="1035"/>
      <c r="I190" s="1036"/>
      <c r="J190" s="1036"/>
      <c r="K190" s="1036"/>
      <c r="L190" s="1037"/>
    </row>
    <row r="191" spans="2:12" x14ac:dyDescent="0.25">
      <c r="B191" s="1035"/>
      <c r="C191" s="1036"/>
      <c r="D191" s="1036"/>
      <c r="E191" s="1036"/>
      <c r="F191" s="1036"/>
      <c r="G191" s="1037"/>
      <c r="H191" s="1035"/>
      <c r="I191" s="1036"/>
      <c r="J191" s="1036"/>
      <c r="K191" s="1036"/>
      <c r="L191" s="1037"/>
    </row>
    <row r="192" spans="2:12" x14ac:dyDescent="0.25">
      <c r="B192" s="1035"/>
      <c r="C192" s="1036"/>
      <c r="D192" s="1036"/>
      <c r="E192" s="1036"/>
      <c r="F192" s="1036"/>
      <c r="G192" s="1037"/>
      <c r="H192" s="1035"/>
      <c r="I192" s="1036"/>
      <c r="J192" s="1036"/>
      <c r="K192" s="1036"/>
      <c r="L192" s="1037"/>
    </row>
    <row r="193" spans="2:12" x14ac:dyDescent="0.25">
      <c r="B193" s="1035"/>
      <c r="C193" s="1036"/>
      <c r="D193" s="1036"/>
      <c r="E193" s="1036"/>
      <c r="F193" s="1036"/>
      <c r="G193" s="1037"/>
      <c r="H193" s="1035"/>
      <c r="I193" s="1036"/>
      <c r="J193" s="1036"/>
      <c r="K193" s="1036"/>
      <c r="L193" s="1037"/>
    </row>
    <row r="194" spans="2:12" x14ac:dyDescent="0.25">
      <c r="B194" s="1035"/>
      <c r="C194" s="1036"/>
      <c r="D194" s="1036"/>
      <c r="E194" s="1036"/>
      <c r="F194" s="1036"/>
      <c r="G194" s="1037"/>
      <c r="H194" s="1035"/>
      <c r="I194" s="1036"/>
      <c r="J194" s="1036"/>
      <c r="K194" s="1036"/>
      <c r="L194" s="1037"/>
    </row>
    <row r="195" spans="2:12" ht="15.75" thickBot="1" x14ac:dyDescent="0.3">
      <c r="B195" s="1038"/>
      <c r="C195" s="1039"/>
      <c r="D195" s="1039"/>
      <c r="E195" s="1039"/>
      <c r="F195" s="1039"/>
      <c r="G195" s="1040"/>
      <c r="H195" s="1038"/>
      <c r="I195" s="1039"/>
      <c r="J195" s="1039"/>
      <c r="K195" s="1039"/>
      <c r="L195" s="1040"/>
    </row>
    <row r="196" spans="2:12" ht="23.25" customHeight="1" x14ac:dyDescent="0.25">
      <c r="B196" s="1041" t="s">
        <v>1059</v>
      </c>
      <c r="C196" s="1042"/>
      <c r="D196" s="1042"/>
      <c r="E196" s="1042"/>
      <c r="F196" s="1042"/>
      <c r="G196" s="1043"/>
      <c r="H196" s="973" t="s">
        <v>1060</v>
      </c>
      <c r="I196" s="973"/>
      <c r="J196" s="973"/>
      <c r="K196" s="973"/>
      <c r="L196" s="973"/>
    </row>
    <row r="197" spans="2:12" ht="17.25" customHeight="1" thickBot="1" x14ac:dyDescent="0.3">
      <c r="B197" s="1044"/>
      <c r="C197" s="1045"/>
      <c r="D197" s="1045"/>
      <c r="E197" s="1045"/>
      <c r="F197" s="1045"/>
      <c r="G197" s="1029"/>
      <c r="H197" s="973"/>
      <c r="I197" s="973"/>
      <c r="J197" s="973"/>
      <c r="K197" s="973"/>
      <c r="L197" s="973"/>
    </row>
    <row r="198" spans="2:12" x14ac:dyDescent="0.25">
      <c r="B198" s="1032"/>
      <c r="C198" s="1033"/>
      <c r="D198" s="1033"/>
      <c r="E198" s="1033"/>
      <c r="F198" s="1033"/>
      <c r="G198" s="1034"/>
      <c r="H198" s="1032"/>
      <c r="I198" s="1033"/>
      <c r="J198" s="1033"/>
      <c r="K198" s="1033"/>
      <c r="L198" s="1034"/>
    </row>
    <row r="199" spans="2:12" x14ac:dyDescent="0.25">
      <c r="B199" s="1035"/>
      <c r="C199" s="1036"/>
      <c r="D199" s="1036"/>
      <c r="E199" s="1036"/>
      <c r="F199" s="1036"/>
      <c r="G199" s="1037"/>
      <c r="H199" s="1035"/>
      <c r="I199" s="1036"/>
      <c r="J199" s="1036"/>
      <c r="K199" s="1036"/>
      <c r="L199" s="1037"/>
    </row>
    <row r="200" spans="2:12" x14ac:dyDescent="0.25">
      <c r="B200" s="1035"/>
      <c r="C200" s="1036"/>
      <c r="D200" s="1036"/>
      <c r="E200" s="1036"/>
      <c r="F200" s="1036"/>
      <c r="G200" s="1037"/>
      <c r="H200" s="1035"/>
      <c r="I200" s="1036"/>
      <c r="J200" s="1036"/>
      <c r="K200" s="1036"/>
      <c r="L200" s="1037"/>
    </row>
    <row r="201" spans="2:12" x14ac:dyDescent="0.25">
      <c r="B201" s="1035"/>
      <c r="C201" s="1036"/>
      <c r="D201" s="1036"/>
      <c r="E201" s="1036"/>
      <c r="F201" s="1036"/>
      <c r="G201" s="1037"/>
      <c r="H201" s="1035"/>
      <c r="I201" s="1036"/>
      <c r="J201" s="1036"/>
      <c r="K201" s="1036"/>
      <c r="L201" s="1037"/>
    </row>
    <row r="202" spans="2:12" x14ac:dyDescent="0.25">
      <c r="B202" s="1035"/>
      <c r="C202" s="1036"/>
      <c r="D202" s="1036"/>
      <c r="E202" s="1036"/>
      <c r="F202" s="1036"/>
      <c r="G202" s="1037"/>
      <c r="H202" s="1035"/>
      <c r="I202" s="1036"/>
      <c r="J202" s="1036"/>
      <c r="K202" s="1036"/>
      <c r="L202" s="1037"/>
    </row>
    <row r="203" spans="2:12" x14ac:dyDescent="0.25">
      <c r="B203" s="1035"/>
      <c r="C203" s="1036"/>
      <c r="D203" s="1036"/>
      <c r="E203" s="1036"/>
      <c r="F203" s="1036"/>
      <c r="G203" s="1037"/>
      <c r="H203" s="1035"/>
      <c r="I203" s="1036"/>
      <c r="J203" s="1036"/>
      <c r="K203" s="1036"/>
      <c r="L203" s="1037"/>
    </row>
    <row r="204" spans="2:12" x14ac:dyDescent="0.25">
      <c r="B204" s="1035"/>
      <c r="C204" s="1036"/>
      <c r="D204" s="1036"/>
      <c r="E204" s="1036"/>
      <c r="F204" s="1036"/>
      <c r="G204" s="1037"/>
      <c r="H204" s="1035"/>
      <c r="I204" s="1036"/>
      <c r="J204" s="1036"/>
      <c r="K204" s="1036"/>
      <c r="L204" s="1037"/>
    </row>
    <row r="205" spans="2:12" x14ac:dyDescent="0.25">
      <c r="B205" s="1035"/>
      <c r="C205" s="1036"/>
      <c r="D205" s="1036"/>
      <c r="E205" s="1036"/>
      <c r="F205" s="1036"/>
      <c r="G205" s="1037"/>
      <c r="H205" s="1035"/>
      <c r="I205" s="1036"/>
      <c r="J205" s="1036"/>
      <c r="K205" s="1036"/>
      <c r="L205" s="1037"/>
    </row>
    <row r="206" spans="2:12" x14ac:dyDescent="0.25">
      <c r="B206" s="1035"/>
      <c r="C206" s="1036"/>
      <c r="D206" s="1036"/>
      <c r="E206" s="1036"/>
      <c r="F206" s="1036"/>
      <c r="G206" s="1037"/>
      <c r="H206" s="1035"/>
      <c r="I206" s="1036"/>
      <c r="J206" s="1036"/>
      <c r="K206" s="1036"/>
      <c r="L206" s="1037"/>
    </row>
    <row r="207" spans="2:12" x14ac:dyDescent="0.25">
      <c r="B207" s="1035"/>
      <c r="C207" s="1036"/>
      <c r="D207" s="1036"/>
      <c r="E207" s="1036"/>
      <c r="F207" s="1036"/>
      <c r="G207" s="1037"/>
      <c r="H207" s="1035"/>
      <c r="I207" s="1036"/>
      <c r="J207" s="1036"/>
      <c r="K207" s="1036"/>
      <c r="L207" s="1037"/>
    </row>
    <row r="208" spans="2:12" x14ac:dyDescent="0.25">
      <c r="B208" s="1035"/>
      <c r="C208" s="1036"/>
      <c r="D208" s="1036"/>
      <c r="E208" s="1036"/>
      <c r="F208" s="1036"/>
      <c r="G208" s="1037"/>
      <c r="H208" s="1035"/>
      <c r="I208" s="1036"/>
      <c r="J208" s="1036"/>
      <c r="K208" s="1036"/>
      <c r="L208" s="1037"/>
    </row>
    <row r="209" spans="2:12" x14ac:dyDescent="0.25">
      <c r="B209" s="1035"/>
      <c r="C209" s="1036"/>
      <c r="D209" s="1036"/>
      <c r="E209" s="1036"/>
      <c r="F209" s="1036"/>
      <c r="G209" s="1037"/>
      <c r="H209" s="1035"/>
      <c r="I209" s="1036"/>
      <c r="J209" s="1036"/>
      <c r="K209" s="1036"/>
      <c r="L209" s="1037"/>
    </row>
    <row r="210" spans="2:12" x14ac:dyDescent="0.25">
      <c r="B210" s="1035"/>
      <c r="C210" s="1036"/>
      <c r="D210" s="1036"/>
      <c r="E210" s="1036"/>
      <c r="F210" s="1036"/>
      <c r="G210" s="1037"/>
      <c r="H210" s="1035"/>
      <c r="I210" s="1036"/>
      <c r="J210" s="1036"/>
      <c r="K210" s="1036"/>
      <c r="L210" s="1037"/>
    </row>
    <row r="211" spans="2:12" ht="15.75" thickBot="1" x14ac:dyDescent="0.3">
      <c r="B211" s="1038"/>
      <c r="C211" s="1039"/>
      <c r="D211" s="1039"/>
      <c r="E211" s="1039"/>
      <c r="F211" s="1039"/>
      <c r="G211" s="1040"/>
      <c r="H211" s="1038"/>
      <c r="I211" s="1039"/>
      <c r="J211" s="1039"/>
      <c r="K211" s="1039"/>
      <c r="L211" s="1040"/>
    </row>
    <row r="212" spans="2:12" ht="27.75" customHeight="1" x14ac:dyDescent="0.25">
      <c r="B212" s="1041" t="s">
        <v>1061</v>
      </c>
      <c r="C212" s="1042"/>
      <c r="D212" s="1042"/>
      <c r="E212" s="1042"/>
      <c r="F212" s="1042"/>
      <c r="G212" s="1043"/>
      <c r="H212" s="973" t="s">
        <v>1061</v>
      </c>
      <c r="I212" s="973"/>
      <c r="J212" s="973"/>
      <c r="K212" s="973"/>
      <c r="L212" s="973"/>
    </row>
    <row r="213" spans="2:12" ht="21.75" customHeight="1" x14ac:dyDescent="0.25">
      <c r="B213" s="1044"/>
      <c r="C213" s="1045"/>
      <c r="D213" s="1045"/>
      <c r="E213" s="1045"/>
      <c r="F213" s="1045"/>
      <c r="G213" s="1029"/>
      <c r="H213" s="973"/>
      <c r="I213" s="973"/>
      <c r="J213" s="973"/>
      <c r="K213" s="973"/>
      <c r="L213" s="973"/>
    </row>
  </sheetData>
  <mergeCells count="59">
    <mergeCell ref="B198:G211"/>
    <mergeCell ref="H198:L211"/>
    <mergeCell ref="B212:G213"/>
    <mergeCell ref="H212:L213"/>
    <mergeCell ref="B180:G181"/>
    <mergeCell ref="H180:L181"/>
    <mergeCell ref="B182:G195"/>
    <mergeCell ref="H182:L195"/>
    <mergeCell ref="B196:G197"/>
    <mergeCell ref="H196:L197"/>
    <mergeCell ref="B150:G163"/>
    <mergeCell ref="H150:L163"/>
    <mergeCell ref="B164:G165"/>
    <mergeCell ref="H164:L165"/>
    <mergeCell ref="B166:G179"/>
    <mergeCell ref="H166:L179"/>
    <mergeCell ref="B132:G133"/>
    <mergeCell ref="H132:L133"/>
    <mergeCell ref="B134:G147"/>
    <mergeCell ref="H134:L147"/>
    <mergeCell ref="B148:G149"/>
    <mergeCell ref="H148:L149"/>
    <mergeCell ref="B102:G115"/>
    <mergeCell ref="H102:L115"/>
    <mergeCell ref="B116:G117"/>
    <mergeCell ref="H116:L117"/>
    <mergeCell ref="B118:G131"/>
    <mergeCell ref="H118:L1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M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341"/>
  <sheetViews>
    <sheetView zoomScale="85" zoomScaleNormal="85" workbookViewId="0">
      <selection activeCell="L143" sqref="L142:L143"/>
    </sheetView>
  </sheetViews>
  <sheetFormatPr baseColWidth="10" defaultColWidth="11.5703125" defaultRowHeight="15" x14ac:dyDescent="0.25"/>
  <cols>
    <col min="1" max="5" width="11.5703125" style="133"/>
    <col min="6" max="6" width="7.42578125" style="133" customWidth="1"/>
    <col min="7" max="7" width="11.5703125" style="133"/>
    <col min="8" max="8" width="20" style="133" customWidth="1"/>
    <col min="9" max="16384" width="11.5703125" style="133"/>
  </cols>
  <sheetData>
    <row r="1" spans="1:11" x14ac:dyDescent="0.25">
      <c r="A1" s="913" t="s">
        <v>386</v>
      </c>
      <c r="B1" s="914"/>
      <c r="C1" s="914"/>
      <c r="D1" s="914"/>
      <c r="E1" s="914"/>
      <c r="F1" s="914"/>
      <c r="G1" s="914"/>
      <c r="H1" s="914"/>
      <c r="I1" s="914"/>
      <c r="J1" s="914"/>
      <c r="K1" s="915"/>
    </row>
    <row r="2" spans="1:11" ht="28.5" customHeight="1" x14ac:dyDescent="0.25">
      <c r="A2" s="916"/>
      <c r="B2" s="917"/>
      <c r="C2" s="917"/>
      <c r="D2" s="917"/>
      <c r="E2" s="917"/>
      <c r="F2" s="917"/>
      <c r="G2" s="917"/>
      <c r="H2" s="917"/>
      <c r="I2" s="917"/>
      <c r="J2" s="917"/>
      <c r="K2" s="918"/>
    </row>
    <row r="3" spans="1:11" x14ac:dyDescent="0.25">
      <c r="A3" s="919" t="s">
        <v>434</v>
      </c>
      <c r="B3" s="920"/>
      <c r="C3" s="920"/>
      <c r="D3" s="921"/>
      <c r="E3" s="184">
        <v>43986</v>
      </c>
      <c r="F3" s="919" t="s">
        <v>435</v>
      </c>
      <c r="G3" s="920"/>
      <c r="H3" s="921"/>
      <c r="I3" s="976">
        <v>43992</v>
      </c>
      <c r="J3" s="920"/>
      <c r="K3" s="921"/>
    </row>
    <row r="4" spans="1:11" ht="24" x14ac:dyDescent="0.25">
      <c r="A4" s="925" t="s">
        <v>384</v>
      </c>
      <c r="B4" s="926"/>
      <c r="C4" s="926"/>
      <c r="D4" s="926"/>
      <c r="E4" s="926"/>
      <c r="F4" s="926"/>
      <c r="G4" s="927"/>
      <c r="H4" s="191" t="s">
        <v>744</v>
      </c>
      <c r="I4" s="191" t="s">
        <v>2</v>
      </c>
      <c r="J4" s="931" t="s">
        <v>0</v>
      </c>
      <c r="K4" s="932"/>
    </row>
    <row r="5" spans="1:11" ht="24" x14ac:dyDescent="0.25">
      <c r="A5" s="928"/>
      <c r="B5" s="929"/>
      <c r="C5" s="929"/>
      <c r="D5" s="929"/>
      <c r="E5" s="929"/>
      <c r="F5" s="929"/>
      <c r="G5" s="930"/>
      <c r="H5" s="135" t="s">
        <v>745</v>
      </c>
      <c r="I5" s="191">
        <v>2</v>
      </c>
      <c r="J5" s="931" t="s">
        <v>436</v>
      </c>
      <c r="K5" s="932"/>
    </row>
    <row r="6" spans="1:11" x14ac:dyDescent="0.25">
      <c r="A6" s="933" t="s">
        <v>653</v>
      </c>
      <c r="B6" s="934"/>
      <c r="C6" s="934"/>
      <c r="D6" s="934"/>
      <c r="E6" s="934"/>
      <c r="F6" s="935"/>
      <c r="G6" s="933" t="s">
        <v>654</v>
      </c>
      <c r="H6" s="934"/>
      <c r="I6" s="934"/>
      <c r="J6" s="934"/>
      <c r="K6" s="935"/>
    </row>
    <row r="7" spans="1:11" x14ac:dyDescent="0.25">
      <c r="A7" s="933"/>
      <c r="B7" s="934"/>
      <c r="C7" s="934"/>
      <c r="D7" s="934"/>
      <c r="E7" s="934"/>
      <c r="F7" s="935"/>
      <c r="G7" s="933"/>
      <c r="H7" s="934"/>
      <c r="I7" s="934"/>
      <c r="J7" s="934"/>
      <c r="K7" s="935"/>
    </row>
    <row r="8" spans="1:11" x14ac:dyDescent="0.25">
      <c r="A8" s="933"/>
      <c r="B8" s="934"/>
      <c r="C8" s="934"/>
      <c r="D8" s="934"/>
      <c r="E8" s="934"/>
      <c r="F8" s="935"/>
      <c r="G8" s="933"/>
      <c r="H8" s="934"/>
      <c r="I8" s="934"/>
      <c r="J8" s="934"/>
      <c r="K8" s="935"/>
    </row>
    <row r="9" spans="1:11" x14ac:dyDescent="0.25">
      <c r="A9" s="933"/>
      <c r="B9" s="934"/>
      <c r="C9" s="934"/>
      <c r="D9" s="934"/>
      <c r="E9" s="934"/>
      <c r="F9" s="935"/>
      <c r="G9" s="933"/>
      <c r="H9" s="934"/>
      <c r="I9" s="934"/>
      <c r="J9" s="934"/>
      <c r="K9" s="935"/>
    </row>
    <row r="10" spans="1:11" x14ac:dyDescent="0.25">
      <c r="A10" s="933"/>
      <c r="B10" s="934"/>
      <c r="C10" s="934"/>
      <c r="D10" s="934"/>
      <c r="E10" s="934"/>
      <c r="F10" s="935"/>
      <c r="G10" s="933"/>
      <c r="H10" s="934"/>
      <c r="I10" s="934"/>
      <c r="J10" s="934"/>
      <c r="K10" s="935"/>
    </row>
    <row r="11" spans="1:11" x14ac:dyDescent="0.25">
      <c r="A11" s="933"/>
      <c r="B11" s="934"/>
      <c r="C11" s="934"/>
      <c r="D11" s="934"/>
      <c r="E11" s="934"/>
      <c r="F11" s="935"/>
      <c r="G11" s="933"/>
      <c r="H11" s="934"/>
      <c r="I11" s="934"/>
      <c r="J11" s="934"/>
      <c r="K11" s="935"/>
    </row>
    <row r="12" spans="1:11" x14ac:dyDescent="0.25">
      <c r="A12" s="933"/>
      <c r="B12" s="934"/>
      <c r="C12" s="934"/>
      <c r="D12" s="934"/>
      <c r="E12" s="934"/>
      <c r="F12" s="935"/>
      <c r="G12" s="933"/>
      <c r="H12" s="934"/>
      <c r="I12" s="934"/>
      <c r="J12" s="934"/>
      <c r="K12" s="935"/>
    </row>
    <row r="13" spans="1:11" x14ac:dyDescent="0.25">
      <c r="A13" s="933"/>
      <c r="B13" s="934"/>
      <c r="C13" s="934"/>
      <c r="D13" s="934"/>
      <c r="E13" s="934"/>
      <c r="F13" s="935"/>
      <c r="G13" s="933"/>
      <c r="H13" s="934"/>
      <c r="I13" s="934"/>
      <c r="J13" s="934"/>
      <c r="K13" s="935"/>
    </row>
    <row r="14" spans="1:11" x14ac:dyDescent="0.25">
      <c r="A14" s="933"/>
      <c r="B14" s="934"/>
      <c r="C14" s="934"/>
      <c r="D14" s="934"/>
      <c r="E14" s="934"/>
      <c r="F14" s="935"/>
      <c r="G14" s="933"/>
      <c r="H14" s="934"/>
      <c r="I14" s="934"/>
      <c r="J14" s="934"/>
      <c r="K14" s="935"/>
    </row>
    <row r="15" spans="1:11" x14ac:dyDescent="0.25">
      <c r="A15" s="933"/>
      <c r="B15" s="934"/>
      <c r="C15" s="934"/>
      <c r="D15" s="934"/>
      <c r="E15" s="934"/>
      <c r="F15" s="935"/>
      <c r="G15" s="933"/>
      <c r="H15" s="934"/>
      <c r="I15" s="934"/>
      <c r="J15" s="934"/>
      <c r="K15" s="935"/>
    </row>
    <row r="16" spans="1:11" x14ac:dyDescent="0.25">
      <c r="A16" s="933"/>
      <c r="B16" s="934"/>
      <c r="C16" s="934"/>
      <c r="D16" s="934"/>
      <c r="E16" s="934"/>
      <c r="F16" s="935"/>
      <c r="G16" s="933"/>
      <c r="H16" s="934"/>
      <c r="I16" s="934"/>
      <c r="J16" s="934"/>
      <c r="K16" s="935"/>
    </row>
    <row r="17" spans="1:11" x14ac:dyDescent="0.25">
      <c r="A17" s="933"/>
      <c r="B17" s="934"/>
      <c r="C17" s="934"/>
      <c r="D17" s="934"/>
      <c r="E17" s="934"/>
      <c r="F17" s="935"/>
      <c r="G17" s="933"/>
      <c r="H17" s="934"/>
      <c r="I17" s="934"/>
      <c r="J17" s="934"/>
      <c r="K17" s="935"/>
    </row>
    <row r="18" spans="1:11" x14ac:dyDescent="0.25">
      <c r="A18" s="933"/>
      <c r="B18" s="934"/>
      <c r="C18" s="934"/>
      <c r="D18" s="934"/>
      <c r="E18" s="934"/>
      <c r="F18" s="935"/>
      <c r="G18" s="933"/>
      <c r="H18" s="934"/>
      <c r="I18" s="934"/>
      <c r="J18" s="934"/>
      <c r="K18" s="935"/>
    </row>
    <row r="19" spans="1:11" ht="15.75" thickBot="1" x14ac:dyDescent="0.3">
      <c r="A19" s="933"/>
      <c r="B19" s="934"/>
      <c r="C19" s="934"/>
      <c r="D19" s="934"/>
      <c r="E19" s="934"/>
      <c r="F19" s="935"/>
      <c r="G19" s="933"/>
      <c r="H19" s="934"/>
      <c r="I19" s="934"/>
      <c r="J19" s="934"/>
      <c r="K19" s="935"/>
    </row>
    <row r="20" spans="1:11" x14ac:dyDescent="0.25">
      <c r="A20" s="1046" t="s">
        <v>877</v>
      </c>
      <c r="B20" s="963"/>
      <c r="C20" s="963"/>
      <c r="D20" s="963"/>
      <c r="E20" s="963"/>
      <c r="F20" s="964"/>
      <c r="G20" s="967" t="s">
        <v>1018</v>
      </c>
      <c r="H20" s="968"/>
      <c r="I20" s="968"/>
      <c r="J20" s="968"/>
      <c r="K20" s="969"/>
    </row>
    <row r="21" spans="1:11" ht="15.75" thickBot="1" x14ac:dyDescent="0.3">
      <c r="A21" s="1047"/>
      <c r="B21" s="965"/>
      <c r="C21" s="965"/>
      <c r="D21" s="965"/>
      <c r="E21" s="965"/>
      <c r="F21" s="966"/>
      <c r="G21" s="970"/>
      <c r="H21" s="971"/>
      <c r="I21" s="971"/>
      <c r="J21" s="971"/>
      <c r="K21" s="972"/>
    </row>
    <row r="22" spans="1:11" x14ac:dyDescent="0.25">
      <c r="A22" s="948" t="s">
        <v>768</v>
      </c>
      <c r="B22" s="949"/>
      <c r="C22" s="949"/>
      <c r="D22" s="949"/>
      <c r="E22" s="949"/>
      <c r="F22" s="950"/>
      <c r="G22" s="948" t="s">
        <v>769</v>
      </c>
      <c r="H22" s="949"/>
      <c r="I22" s="949"/>
      <c r="J22" s="949"/>
      <c r="K22" s="950"/>
    </row>
    <row r="23" spans="1:11" x14ac:dyDescent="0.25">
      <c r="A23" s="933"/>
      <c r="B23" s="934"/>
      <c r="C23" s="934"/>
      <c r="D23" s="934"/>
      <c r="E23" s="934"/>
      <c r="F23" s="935"/>
      <c r="G23" s="933"/>
      <c r="H23" s="934"/>
      <c r="I23" s="934"/>
      <c r="J23" s="934"/>
      <c r="K23" s="935"/>
    </row>
    <row r="24" spans="1:11" x14ac:dyDescent="0.25">
      <c r="A24" s="933"/>
      <c r="B24" s="934"/>
      <c r="C24" s="934"/>
      <c r="D24" s="934"/>
      <c r="E24" s="934"/>
      <c r="F24" s="935"/>
      <c r="G24" s="933"/>
      <c r="H24" s="934"/>
      <c r="I24" s="934"/>
      <c r="J24" s="934"/>
      <c r="K24" s="935"/>
    </row>
    <row r="25" spans="1:11" x14ac:dyDescent="0.25">
      <c r="A25" s="933"/>
      <c r="B25" s="934"/>
      <c r="C25" s="934"/>
      <c r="D25" s="934"/>
      <c r="E25" s="934"/>
      <c r="F25" s="935"/>
      <c r="G25" s="933"/>
      <c r="H25" s="934"/>
      <c r="I25" s="934"/>
      <c r="J25" s="934"/>
      <c r="K25" s="935"/>
    </row>
    <row r="26" spans="1:11" x14ac:dyDescent="0.25">
      <c r="A26" s="933"/>
      <c r="B26" s="934"/>
      <c r="C26" s="934"/>
      <c r="D26" s="934"/>
      <c r="E26" s="934"/>
      <c r="F26" s="935"/>
      <c r="G26" s="933"/>
      <c r="H26" s="934"/>
      <c r="I26" s="934"/>
      <c r="J26" s="934"/>
      <c r="K26" s="935"/>
    </row>
    <row r="27" spans="1:11" x14ac:dyDescent="0.25">
      <c r="A27" s="933"/>
      <c r="B27" s="934"/>
      <c r="C27" s="934"/>
      <c r="D27" s="934"/>
      <c r="E27" s="934"/>
      <c r="F27" s="935"/>
      <c r="G27" s="933"/>
      <c r="H27" s="934"/>
      <c r="I27" s="934"/>
      <c r="J27" s="934"/>
      <c r="K27" s="935"/>
    </row>
    <row r="28" spans="1:11" x14ac:dyDescent="0.25">
      <c r="A28" s="933"/>
      <c r="B28" s="934"/>
      <c r="C28" s="934"/>
      <c r="D28" s="934"/>
      <c r="E28" s="934"/>
      <c r="F28" s="935"/>
      <c r="G28" s="933"/>
      <c r="H28" s="934"/>
      <c r="I28" s="934"/>
      <c r="J28" s="934"/>
      <c r="K28" s="935"/>
    </row>
    <row r="29" spans="1:11" x14ac:dyDescent="0.25">
      <c r="A29" s="933"/>
      <c r="B29" s="934"/>
      <c r="C29" s="934"/>
      <c r="D29" s="934"/>
      <c r="E29" s="934"/>
      <c r="F29" s="935"/>
      <c r="G29" s="933"/>
      <c r="H29" s="934"/>
      <c r="I29" s="934"/>
      <c r="J29" s="934"/>
      <c r="K29" s="935"/>
    </row>
    <row r="30" spans="1:11" x14ac:dyDescent="0.25">
      <c r="A30" s="933"/>
      <c r="B30" s="934"/>
      <c r="C30" s="934"/>
      <c r="D30" s="934"/>
      <c r="E30" s="934"/>
      <c r="F30" s="935"/>
      <c r="G30" s="933"/>
      <c r="H30" s="934"/>
      <c r="I30" s="934"/>
      <c r="J30" s="934"/>
      <c r="K30" s="935"/>
    </row>
    <row r="31" spans="1:11" x14ac:dyDescent="0.25">
      <c r="A31" s="933"/>
      <c r="B31" s="934"/>
      <c r="C31" s="934"/>
      <c r="D31" s="934"/>
      <c r="E31" s="934"/>
      <c r="F31" s="935"/>
      <c r="G31" s="933"/>
      <c r="H31" s="934"/>
      <c r="I31" s="934"/>
      <c r="J31" s="934"/>
      <c r="K31" s="935"/>
    </row>
    <row r="32" spans="1:11" x14ac:dyDescent="0.25">
      <c r="A32" s="933"/>
      <c r="B32" s="934"/>
      <c r="C32" s="934"/>
      <c r="D32" s="934"/>
      <c r="E32" s="934"/>
      <c r="F32" s="935"/>
      <c r="G32" s="933"/>
      <c r="H32" s="934"/>
      <c r="I32" s="934"/>
      <c r="J32" s="934"/>
      <c r="K32" s="935"/>
    </row>
    <row r="33" spans="1:11" x14ac:dyDescent="0.25">
      <c r="A33" s="933"/>
      <c r="B33" s="934"/>
      <c r="C33" s="934"/>
      <c r="D33" s="934"/>
      <c r="E33" s="934"/>
      <c r="F33" s="935"/>
      <c r="G33" s="933"/>
      <c r="H33" s="934"/>
      <c r="I33" s="934"/>
      <c r="J33" s="934"/>
      <c r="K33" s="935"/>
    </row>
    <row r="34" spans="1:11" x14ac:dyDescent="0.25">
      <c r="A34" s="933"/>
      <c r="B34" s="934"/>
      <c r="C34" s="934"/>
      <c r="D34" s="934"/>
      <c r="E34" s="934"/>
      <c r="F34" s="935"/>
      <c r="G34" s="933"/>
      <c r="H34" s="934"/>
      <c r="I34" s="934"/>
      <c r="J34" s="934"/>
      <c r="K34" s="935"/>
    </row>
    <row r="35" spans="1:11" ht="15.75" thickBot="1" x14ac:dyDescent="0.3">
      <c r="A35" s="933"/>
      <c r="B35" s="934"/>
      <c r="C35" s="934"/>
      <c r="D35" s="934"/>
      <c r="E35" s="934"/>
      <c r="F35" s="935"/>
      <c r="G35" s="933"/>
      <c r="H35" s="934"/>
      <c r="I35" s="934"/>
      <c r="J35" s="934"/>
      <c r="K35" s="935"/>
    </row>
    <row r="36" spans="1:11" x14ac:dyDescent="0.25">
      <c r="A36" s="1046" t="s">
        <v>822</v>
      </c>
      <c r="B36" s="963"/>
      <c r="C36" s="963"/>
      <c r="D36" s="963"/>
      <c r="E36" s="963"/>
      <c r="F36" s="964"/>
      <c r="G36" s="967" t="s">
        <v>855</v>
      </c>
      <c r="H36" s="968"/>
      <c r="I36" s="968"/>
      <c r="J36" s="968"/>
      <c r="K36" s="969"/>
    </row>
    <row r="37" spans="1:11" ht="15.75" thickBot="1" x14ac:dyDescent="0.3">
      <c r="A37" s="1047"/>
      <c r="B37" s="965"/>
      <c r="C37" s="965"/>
      <c r="D37" s="965"/>
      <c r="E37" s="965"/>
      <c r="F37" s="966"/>
      <c r="G37" s="970"/>
      <c r="H37" s="971"/>
      <c r="I37" s="971"/>
      <c r="J37" s="971"/>
      <c r="K37" s="972"/>
    </row>
    <row r="38" spans="1:11" x14ac:dyDescent="0.25">
      <c r="A38" s="948" t="s">
        <v>770</v>
      </c>
      <c r="B38" s="949"/>
      <c r="C38" s="949"/>
      <c r="D38" s="949"/>
      <c r="E38" s="949"/>
      <c r="F38" s="950"/>
      <c r="G38" s="948" t="s">
        <v>771</v>
      </c>
      <c r="H38" s="949"/>
      <c r="I38" s="949"/>
      <c r="J38" s="949"/>
      <c r="K38" s="950"/>
    </row>
    <row r="39" spans="1:11" x14ac:dyDescent="0.25">
      <c r="A39" s="933"/>
      <c r="B39" s="934"/>
      <c r="C39" s="934"/>
      <c r="D39" s="934"/>
      <c r="E39" s="934"/>
      <c r="F39" s="935"/>
      <c r="G39" s="933"/>
      <c r="H39" s="934"/>
      <c r="I39" s="934"/>
      <c r="J39" s="934"/>
      <c r="K39" s="935"/>
    </row>
    <row r="40" spans="1:11" x14ac:dyDescent="0.25">
      <c r="A40" s="933"/>
      <c r="B40" s="934"/>
      <c r="C40" s="934"/>
      <c r="D40" s="934"/>
      <c r="E40" s="934"/>
      <c r="F40" s="935"/>
      <c r="G40" s="933"/>
      <c r="H40" s="934"/>
      <c r="I40" s="934"/>
      <c r="J40" s="934"/>
      <c r="K40" s="935"/>
    </row>
    <row r="41" spans="1:11" x14ac:dyDescent="0.25">
      <c r="A41" s="933"/>
      <c r="B41" s="934"/>
      <c r="C41" s="934"/>
      <c r="D41" s="934"/>
      <c r="E41" s="934"/>
      <c r="F41" s="935"/>
      <c r="G41" s="933"/>
      <c r="H41" s="934"/>
      <c r="I41" s="934"/>
      <c r="J41" s="934"/>
      <c r="K41" s="935"/>
    </row>
    <row r="42" spans="1:11" x14ac:dyDescent="0.25">
      <c r="A42" s="933"/>
      <c r="B42" s="934"/>
      <c r="C42" s="934"/>
      <c r="D42" s="934"/>
      <c r="E42" s="934"/>
      <c r="F42" s="935"/>
      <c r="G42" s="933"/>
      <c r="H42" s="934"/>
      <c r="I42" s="934"/>
      <c r="J42" s="934"/>
      <c r="K42" s="935"/>
    </row>
    <row r="43" spans="1:11" x14ac:dyDescent="0.25">
      <c r="A43" s="933"/>
      <c r="B43" s="934"/>
      <c r="C43" s="934"/>
      <c r="D43" s="934"/>
      <c r="E43" s="934"/>
      <c r="F43" s="935"/>
      <c r="G43" s="933"/>
      <c r="H43" s="934"/>
      <c r="I43" s="934"/>
      <c r="J43" s="934"/>
      <c r="K43" s="935"/>
    </row>
    <row r="44" spans="1:11" x14ac:dyDescent="0.25">
      <c r="A44" s="933"/>
      <c r="B44" s="934"/>
      <c r="C44" s="934"/>
      <c r="D44" s="934"/>
      <c r="E44" s="934"/>
      <c r="F44" s="935"/>
      <c r="G44" s="933"/>
      <c r="H44" s="934"/>
      <c r="I44" s="934"/>
      <c r="J44" s="934"/>
      <c r="K44" s="935"/>
    </row>
    <row r="45" spans="1:11" x14ac:dyDescent="0.25">
      <c r="A45" s="933"/>
      <c r="B45" s="934"/>
      <c r="C45" s="934"/>
      <c r="D45" s="934"/>
      <c r="E45" s="934"/>
      <c r="F45" s="935"/>
      <c r="G45" s="933"/>
      <c r="H45" s="934"/>
      <c r="I45" s="934"/>
      <c r="J45" s="934"/>
      <c r="K45" s="935"/>
    </row>
    <row r="46" spans="1:11" x14ac:dyDescent="0.25">
      <c r="A46" s="933"/>
      <c r="B46" s="934"/>
      <c r="C46" s="934"/>
      <c r="D46" s="934"/>
      <c r="E46" s="934"/>
      <c r="F46" s="935"/>
      <c r="G46" s="933"/>
      <c r="H46" s="934"/>
      <c r="I46" s="934"/>
      <c r="J46" s="934"/>
      <c r="K46" s="935"/>
    </row>
    <row r="47" spans="1:11" x14ac:dyDescent="0.25">
      <c r="A47" s="933"/>
      <c r="B47" s="934"/>
      <c r="C47" s="934"/>
      <c r="D47" s="934"/>
      <c r="E47" s="934"/>
      <c r="F47" s="935"/>
      <c r="G47" s="933"/>
      <c r="H47" s="934"/>
      <c r="I47" s="934"/>
      <c r="J47" s="934"/>
      <c r="K47" s="935"/>
    </row>
    <row r="48" spans="1:11" x14ac:dyDescent="0.25">
      <c r="A48" s="933"/>
      <c r="B48" s="934"/>
      <c r="C48" s="934"/>
      <c r="D48" s="934"/>
      <c r="E48" s="934"/>
      <c r="F48" s="935"/>
      <c r="G48" s="933"/>
      <c r="H48" s="934"/>
      <c r="I48" s="934"/>
      <c r="J48" s="934"/>
      <c r="K48" s="935"/>
    </row>
    <row r="49" spans="1:11" x14ac:dyDescent="0.25">
      <c r="A49" s="933"/>
      <c r="B49" s="934"/>
      <c r="C49" s="934"/>
      <c r="D49" s="934"/>
      <c r="E49" s="934"/>
      <c r="F49" s="935"/>
      <c r="G49" s="933"/>
      <c r="H49" s="934"/>
      <c r="I49" s="934"/>
      <c r="J49" s="934"/>
      <c r="K49" s="935"/>
    </row>
    <row r="50" spans="1:11" x14ac:dyDescent="0.25">
      <c r="A50" s="933"/>
      <c r="B50" s="934"/>
      <c r="C50" s="934"/>
      <c r="D50" s="934"/>
      <c r="E50" s="934"/>
      <c r="F50" s="935"/>
      <c r="G50" s="933"/>
      <c r="H50" s="934"/>
      <c r="I50" s="934"/>
      <c r="J50" s="934"/>
      <c r="K50" s="935"/>
    </row>
    <row r="51" spans="1:11" ht="15.75" thickBot="1" x14ac:dyDescent="0.3">
      <c r="A51" s="933"/>
      <c r="B51" s="934"/>
      <c r="C51" s="934"/>
      <c r="D51" s="934"/>
      <c r="E51" s="934"/>
      <c r="F51" s="935"/>
      <c r="G51" s="933"/>
      <c r="H51" s="934"/>
      <c r="I51" s="934"/>
      <c r="J51" s="934"/>
      <c r="K51" s="935"/>
    </row>
    <row r="52" spans="1:11" x14ac:dyDescent="0.25">
      <c r="A52" s="967" t="s">
        <v>815</v>
      </c>
      <c r="B52" s="968"/>
      <c r="C52" s="968"/>
      <c r="D52" s="968"/>
      <c r="E52" s="968"/>
      <c r="F52" s="969"/>
      <c r="G52" s="967" t="s">
        <v>856</v>
      </c>
      <c r="H52" s="968"/>
      <c r="I52" s="968"/>
      <c r="J52" s="968"/>
      <c r="K52" s="969"/>
    </row>
    <row r="53" spans="1:11" ht="15.75" thickBot="1" x14ac:dyDescent="0.3">
      <c r="A53" s="970"/>
      <c r="B53" s="971"/>
      <c r="C53" s="971"/>
      <c r="D53" s="971"/>
      <c r="E53" s="971"/>
      <c r="F53" s="972"/>
      <c r="G53" s="970"/>
      <c r="H53" s="971"/>
      <c r="I53" s="971"/>
      <c r="J53" s="971"/>
      <c r="K53" s="972"/>
    </row>
    <row r="54" spans="1:11" x14ac:dyDescent="0.25">
      <c r="A54" s="933"/>
      <c r="B54" s="934"/>
      <c r="C54" s="934"/>
      <c r="D54" s="934"/>
      <c r="E54" s="934"/>
      <c r="F54" s="935"/>
      <c r="G54" s="933" t="s">
        <v>654</v>
      </c>
      <c r="H54" s="934"/>
      <c r="I54" s="934"/>
      <c r="J54" s="934"/>
      <c r="K54" s="935"/>
    </row>
    <row r="55" spans="1:11" x14ac:dyDescent="0.25">
      <c r="A55" s="933"/>
      <c r="B55" s="934"/>
      <c r="C55" s="934"/>
      <c r="D55" s="934"/>
      <c r="E55" s="934"/>
      <c r="F55" s="935"/>
      <c r="G55" s="933"/>
      <c r="H55" s="934"/>
      <c r="I55" s="934"/>
      <c r="J55" s="934"/>
      <c r="K55" s="935"/>
    </row>
    <row r="56" spans="1:11" x14ac:dyDescent="0.25">
      <c r="A56" s="933"/>
      <c r="B56" s="934"/>
      <c r="C56" s="934"/>
      <c r="D56" s="934"/>
      <c r="E56" s="934"/>
      <c r="F56" s="935"/>
      <c r="G56" s="933"/>
      <c r="H56" s="934"/>
      <c r="I56" s="934"/>
      <c r="J56" s="934"/>
      <c r="K56" s="935"/>
    </row>
    <row r="57" spans="1:11" x14ac:dyDescent="0.25">
      <c r="A57" s="933"/>
      <c r="B57" s="934"/>
      <c r="C57" s="934"/>
      <c r="D57" s="934"/>
      <c r="E57" s="934"/>
      <c r="F57" s="935"/>
      <c r="G57" s="933"/>
      <c r="H57" s="934"/>
      <c r="I57" s="934"/>
      <c r="J57" s="934"/>
      <c r="K57" s="935"/>
    </row>
    <row r="58" spans="1:11" x14ac:dyDescent="0.25">
      <c r="A58" s="933"/>
      <c r="B58" s="934"/>
      <c r="C58" s="934"/>
      <c r="D58" s="934"/>
      <c r="E58" s="934"/>
      <c r="F58" s="935"/>
      <c r="G58" s="933"/>
      <c r="H58" s="934"/>
      <c r="I58" s="934"/>
      <c r="J58" s="934"/>
      <c r="K58" s="935"/>
    </row>
    <row r="59" spans="1:11" x14ac:dyDescent="0.25">
      <c r="A59" s="933"/>
      <c r="B59" s="934"/>
      <c r="C59" s="934"/>
      <c r="D59" s="934"/>
      <c r="E59" s="934"/>
      <c r="F59" s="935"/>
      <c r="G59" s="933"/>
      <c r="H59" s="934"/>
      <c r="I59" s="934"/>
      <c r="J59" s="934"/>
      <c r="K59" s="935"/>
    </row>
    <row r="60" spans="1:11" x14ac:dyDescent="0.25">
      <c r="A60" s="933"/>
      <c r="B60" s="934"/>
      <c r="C60" s="934"/>
      <c r="D60" s="934"/>
      <c r="E60" s="934"/>
      <c r="F60" s="935"/>
      <c r="G60" s="933"/>
      <c r="H60" s="934"/>
      <c r="I60" s="934"/>
      <c r="J60" s="934"/>
      <c r="K60" s="935"/>
    </row>
    <row r="61" spans="1:11" x14ac:dyDescent="0.25">
      <c r="A61" s="933"/>
      <c r="B61" s="934"/>
      <c r="C61" s="934"/>
      <c r="D61" s="934"/>
      <c r="E61" s="934"/>
      <c r="F61" s="935"/>
      <c r="G61" s="933"/>
      <c r="H61" s="934"/>
      <c r="I61" s="934"/>
      <c r="J61" s="934"/>
      <c r="K61" s="935"/>
    </row>
    <row r="62" spans="1:11" x14ac:dyDescent="0.25">
      <c r="A62" s="933"/>
      <c r="B62" s="934"/>
      <c r="C62" s="934"/>
      <c r="D62" s="934"/>
      <c r="E62" s="934"/>
      <c r="F62" s="935"/>
      <c r="G62" s="933"/>
      <c r="H62" s="934"/>
      <c r="I62" s="934"/>
      <c r="J62" s="934"/>
      <c r="K62" s="935"/>
    </row>
    <row r="63" spans="1:11" x14ac:dyDescent="0.25">
      <c r="A63" s="933"/>
      <c r="B63" s="934"/>
      <c r="C63" s="934"/>
      <c r="D63" s="934"/>
      <c r="E63" s="934"/>
      <c r="F63" s="935"/>
      <c r="G63" s="933"/>
      <c r="H63" s="934"/>
      <c r="I63" s="934"/>
      <c r="J63" s="934"/>
      <c r="K63" s="935"/>
    </row>
    <row r="64" spans="1:11" x14ac:dyDescent="0.25">
      <c r="A64" s="933"/>
      <c r="B64" s="934"/>
      <c r="C64" s="934"/>
      <c r="D64" s="934"/>
      <c r="E64" s="934"/>
      <c r="F64" s="935"/>
      <c r="G64" s="933"/>
      <c r="H64" s="934"/>
      <c r="I64" s="934"/>
      <c r="J64" s="934"/>
      <c r="K64" s="935"/>
    </row>
    <row r="65" spans="1:11" x14ac:dyDescent="0.25">
      <c r="A65" s="933"/>
      <c r="B65" s="934"/>
      <c r="C65" s="934"/>
      <c r="D65" s="934"/>
      <c r="E65" s="934"/>
      <c r="F65" s="935"/>
      <c r="G65" s="933"/>
      <c r="H65" s="934"/>
      <c r="I65" s="934"/>
      <c r="J65" s="934"/>
      <c r="K65" s="935"/>
    </row>
    <row r="66" spans="1:11" x14ac:dyDescent="0.25">
      <c r="A66" s="933"/>
      <c r="B66" s="934"/>
      <c r="C66" s="934"/>
      <c r="D66" s="934"/>
      <c r="E66" s="934"/>
      <c r="F66" s="935"/>
      <c r="G66" s="933"/>
      <c r="H66" s="934"/>
      <c r="I66" s="934"/>
      <c r="J66" s="934"/>
      <c r="K66" s="935"/>
    </row>
    <row r="67" spans="1:11" ht="15.75" thickBot="1" x14ac:dyDescent="0.3">
      <c r="A67" s="933"/>
      <c r="B67" s="934"/>
      <c r="C67" s="934"/>
      <c r="D67" s="934"/>
      <c r="E67" s="934"/>
      <c r="F67" s="935"/>
      <c r="G67" s="933"/>
      <c r="H67" s="934"/>
      <c r="I67" s="934"/>
      <c r="J67" s="934"/>
      <c r="K67" s="935"/>
    </row>
    <row r="68" spans="1:11" x14ac:dyDescent="0.25">
      <c r="A68" s="1046" t="s">
        <v>878</v>
      </c>
      <c r="B68" s="963"/>
      <c r="C68" s="963"/>
      <c r="D68" s="963"/>
      <c r="E68" s="963"/>
      <c r="F68" s="964"/>
      <c r="G68" s="967" t="s">
        <v>879</v>
      </c>
      <c r="H68" s="968"/>
      <c r="I68" s="968"/>
      <c r="J68" s="968"/>
      <c r="K68" s="969"/>
    </row>
    <row r="69" spans="1:11" ht="15.75" thickBot="1" x14ac:dyDescent="0.3">
      <c r="A69" s="1047"/>
      <c r="B69" s="965"/>
      <c r="C69" s="965"/>
      <c r="D69" s="965"/>
      <c r="E69" s="965"/>
      <c r="F69" s="966"/>
      <c r="G69" s="970"/>
      <c r="H69" s="971"/>
      <c r="I69" s="971"/>
      <c r="J69" s="971"/>
      <c r="K69" s="972"/>
    </row>
    <row r="70" spans="1:11" x14ac:dyDescent="0.25">
      <c r="A70" s="948" t="s">
        <v>768</v>
      </c>
      <c r="B70" s="949"/>
      <c r="C70" s="949"/>
      <c r="D70" s="949"/>
      <c r="E70" s="949"/>
      <c r="F70" s="950"/>
      <c r="G70" s="948" t="s">
        <v>769</v>
      </c>
      <c r="H70" s="949"/>
      <c r="I70" s="949"/>
      <c r="J70" s="949"/>
      <c r="K70" s="950"/>
    </row>
    <row r="71" spans="1:11" x14ac:dyDescent="0.25">
      <c r="A71" s="933"/>
      <c r="B71" s="934"/>
      <c r="C71" s="934"/>
      <c r="D71" s="934"/>
      <c r="E71" s="934"/>
      <c r="F71" s="935"/>
      <c r="G71" s="933"/>
      <c r="H71" s="934"/>
      <c r="I71" s="934"/>
      <c r="J71" s="934"/>
      <c r="K71" s="935"/>
    </row>
    <row r="72" spans="1:11" x14ac:dyDescent="0.25">
      <c r="A72" s="933"/>
      <c r="B72" s="934"/>
      <c r="C72" s="934"/>
      <c r="D72" s="934"/>
      <c r="E72" s="934"/>
      <c r="F72" s="935"/>
      <c r="G72" s="933"/>
      <c r="H72" s="934"/>
      <c r="I72" s="934"/>
      <c r="J72" s="934"/>
      <c r="K72" s="935"/>
    </row>
    <row r="73" spans="1:11" x14ac:dyDescent="0.25">
      <c r="A73" s="933"/>
      <c r="B73" s="934"/>
      <c r="C73" s="934"/>
      <c r="D73" s="934"/>
      <c r="E73" s="934"/>
      <c r="F73" s="935"/>
      <c r="G73" s="933"/>
      <c r="H73" s="934"/>
      <c r="I73" s="934"/>
      <c r="J73" s="934"/>
      <c r="K73" s="935"/>
    </row>
    <row r="74" spans="1:11" x14ac:dyDescent="0.25">
      <c r="A74" s="933"/>
      <c r="B74" s="934"/>
      <c r="C74" s="934"/>
      <c r="D74" s="934"/>
      <c r="E74" s="934"/>
      <c r="F74" s="935"/>
      <c r="G74" s="933"/>
      <c r="H74" s="934"/>
      <c r="I74" s="934"/>
      <c r="J74" s="934"/>
      <c r="K74" s="935"/>
    </row>
    <row r="75" spans="1:11" x14ac:dyDescent="0.25">
      <c r="A75" s="933"/>
      <c r="B75" s="934"/>
      <c r="C75" s="934"/>
      <c r="D75" s="934"/>
      <c r="E75" s="934"/>
      <c r="F75" s="935"/>
      <c r="G75" s="933"/>
      <c r="H75" s="934"/>
      <c r="I75" s="934"/>
      <c r="J75" s="934"/>
      <c r="K75" s="935"/>
    </row>
    <row r="76" spans="1:11" x14ac:dyDescent="0.25">
      <c r="A76" s="933"/>
      <c r="B76" s="934"/>
      <c r="C76" s="934"/>
      <c r="D76" s="934"/>
      <c r="E76" s="934"/>
      <c r="F76" s="935"/>
      <c r="G76" s="933"/>
      <c r="H76" s="934"/>
      <c r="I76" s="934"/>
      <c r="J76" s="934"/>
      <c r="K76" s="935"/>
    </row>
    <row r="77" spans="1:11" x14ac:dyDescent="0.25">
      <c r="A77" s="933"/>
      <c r="B77" s="934"/>
      <c r="C77" s="934"/>
      <c r="D77" s="934"/>
      <c r="E77" s="934"/>
      <c r="F77" s="935"/>
      <c r="G77" s="933"/>
      <c r="H77" s="934"/>
      <c r="I77" s="934"/>
      <c r="J77" s="934"/>
      <c r="K77" s="935"/>
    </row>
    <row r="78" spans="1:11" x14ac:dyDescent="0.25">
      <c r="A78" s="933"/>
      <c r="B78" s="934"/>
      <c r="C78" s="934"/>
      <c r="D78" s="934"/>
      <c r="E78" s="934"/>
      <c r="F78" s="935"/>
      <c r="G78" s="933"/>
      <c r="H78" s="934"/>
      <c r="I78" s="934"/>
      <c r="J78" s="934"/>
      <c r="K78" s="935"/>
    </row>
    <row r="79" spans="1:11" x14ac:dyDescent="0.25">
      <c r="A79" s="933"/>
      <c r="B79" s="934"/>
      <c r="C79" s="934"/>
      <c r="D79" s="934"/>
      <c r="E79" s="934"/>
      <c r="F79" s="935"/>
      <c r="G79" s="933"/>
      <c r="H79" s="934"/>
      <c r="I79" s="934"/>
      <c r="J79" s="934"/>
      <c r="K79" s="935"/>
    </row>
    <row r="80" spans="1:11" x14ac:dyDescent="0.25">
      <c r="A80" s="933"/>
      <c r="B80" s="934"/>
      <c r="C80" s="934"/>
      <c r="D80" s="934"/>
      <c r="E80" s="934"/>
      <c r="F80" s="935"/>
      <c r="G80" s="933"/>
      <c r="H80" s="934"/>
      <c r="I80" s="934"/>
      <c r="J80" s="934"/>
      <c r="K80" s="935"/>
    </row>
    <row r="81" spans="1:11" x14ac:dyDescent="0.25">
      <c r="A81" s="933"/>
      <c r="B81" s="934"/>
      <c r="C81" s="934"/>
      <c r="D81" s="934"/>
      <c r="E81" s="934"/>
      <c r="F81" s="935"/>
      <c r="G81" s="933"/>
      <c r="H81" s="934"/>
      <c r="I81" s="934"/>
      <c r="J81" s="934"/>
      <c r="K81" s="935"/>
    </row>
    <row r="82" spans="1:11" x14ac:dyDescent="0.25">
      <c r="A82" s="933"/>
      <c r="B82" s="934"/>
      <c r="C82" s="934"/>
      <c r="D82" s="934"/>
      <c r="E82" s="934"/>
      <c r="F82" s="935"/>
      <c r="G82" s="933"/>
      <c r="H82" s="934"/>
      <c r="I82" s="934"/>
      <c r="J82" s="934"/>
      <c r="K82" s="935"/>
    </row>
    <row r="83" spans="1:11" ht="15.75" thickBot="1" x14ac:dyDescent="0.3">
      <c r="A83" s="933"/>
      <c r="B83" s="934"/>
      <c r="C83" s="934"/>
      <c r="D83" s="934"/>
      <c r="E83" s="934"/>
      <c r="F83" s="935"/>
      <c r="G83" s="933"/>
      <c r="H83" s="934"/>
      <c r="I83" s="934"/>
      <c r="J83" s="934"/>
      <c r="K83" s="935"/>
    </row>
    <row r="84" spans="1:11" x14ac:dyDescent="0.25">
      <c r="A84" s="1046" t="s">
        <v>1019</v>
      </c>
      <c r="B84" s="963"/>
      <c r="C84" s="963"/>
      <c r="D84" s="963"/>
      <c r="E84" s="963"/>
      <c r="F84" s="964"/>
      <c r="G84" s="967" t="s">
        <v>1020</v>
      </c>
      <c r="H84" s="968"/>
      <c r="I84" s="968"/>
      <c r="J84" s="968"/>
      <c r="K84" s="969"/>
    </row>
    <row r="85" spans="1:11" ht="15.75" thickBot="1" x14ac:dyDescent="0.3">
      <c r="A85" s="1047"/>
      <c r="B85" s="965"/>
      <c r="C85" s="965"/>
      <c r="D85" s="965"/>
      <c r="E85" s="965"/>
      <c r="F85" s="966"/>
      <c r="G85" s="970"/>
      <c r="H85" s="971"/>
      <c r="I85" s="971"/>
      <c r="J85" s="971"/>
      <c r="K85" s="972"/>
    </row>
    <row r="86" spans="1:11" x14ac:dyDescent="0.25">
      <c r="A86" s="948" t="s">
        <v>770</v>
      </c>
      <c r="B86" s="949"/>
      <c r="C86" s="949"/>
      <c r="D86" s="949"/>
      <c r="E86" s="949"/>
      <c r="F86" s="950"/>
      <c r="G86" s="948" t="s">
        <v>771</v>
      </c>
      <c r="H86" s="949"/>
      <c r="I86" s="949"/>
      <c r="J86" s="949"/>
      <c r="K86" s="950"/>
    </row>
    <row r="87" spans="1:11" x14ac:dyDescent="0.25">
      <c r="A87" s="933"/>
      <c r="B87" s="934"/>
      <c r="C87" s="934"/>
      <c r="D87" s="934"/>
      <c r="E87" s="934"/>
      <c r="F87" s="935"/>
      <c r="G87" s="933"/>
      <c r="H87" s="934"/>
      <c r="I87" s="934"/>
      <c r="J87" s="934"/>
      <c r="K87" s="935"/>
    </row>
    <row r="88" spans="1:11" x14ac:dyDescent="0.25">
      <c r="A88" s="933"/>
      <c r="B88" s="934"/>
      <c r="C88" s="934"/>
      <c r="D88" s="934"/>
      <c r="E88" s="934"/>
      <c r="F88" s="935"/>
      <c r="G88" s="933"/>
      <c r="H88" s="934"/>
      <c r="I88" s="934"/>
      <c r="J88" s="934"/>
      <c r="K88" s="935"/>
    </row>
    <row r="89" spans="1:11" x14ac:dyDescent="0.25">
      <c r="A89" s="933"/>
      <c r="B89" s="934"/>
      <c r="C89" s="934"/>
      <c r="D89" s="934"/>
      <c r="E89" s="934"/>
      <c r="F89" s="935"/>
      <c r="G89" s="933"/>
      <c r="H89" s="934"/>
      <c r="I89" s="934"/>
      <c r="J89" s="934"/>
      <c r="K89" s="935"/>
    </row>
    <row r="90" spans="1:11" x14ac:dyDescent="0.25">
      <c r="A90" s="933"/>
      <c r="B90" s="934"/>
      <c r="C90" s="934"/>
      <c r="D90" s="934"/>
      <c r="E90" s="934"/>
      <c r="F90" s="935"/>
      <c r="G90" s="933"/>
      <c r="H90" s="934"/>
      <c r="I90" s="934"/>
      <c r="J90" s="934"/>
      <c r="K90" s="935"/>
    </row>
    <row r="91" spans="1:11" x14ac:dyDescent="0.25">
      <c r="A91" s="933"/>
      <c r="B91" s="934"/>
      <c r="C91" s="934"/>
      <c r="D91" s="934"/>
      <c r="E91" s="934"/>
      <c r="F91" s="935"/>
      <c r="G91" s="933"/>
      <c r="H91" s="934"/>
      <c r="I91" s="934"/>
      <c r="J91" s="934"/>
      <c r="K91" s="935"/>
    </row>
    <row r="92" spans="1:11" x14ac:dyDescent="0.25">
      <c r="A92" s="933"/>
      <c r="B92" s="934"/>
      <c r="C92" s="934"/>
      <c r="D92" s="934"/>
      <c r="E92" s="934"/>
      <c r="F92" s="935"/>
      <c r="G92" s="933"/>
      <c r="H92" s="934"/>
      <c r="I92" s="934"/>
      <c r="J92" s="934"/>
      <c r="K92" s="935"/>
    </row>
    <row r="93" spans="1:11" x14ac:dyDescent="0.25">
      <c r="A93" s="933"/>
      <c r="B93" s="934"/>
      <c r="C93" s="934"/>
      <c r="D93" s="934"/>
      <c r="E93" s="934"/>
      <c r="F93" s="935"/>
      <c r="G93" s="933"/>
      <c r="H93" s="934"/>
      <c r="I93" s="934"/>
      <c r="J93" s="934"/>
      <c r="K93" s="935"/>
    </row>
    <row r="94" spans="1:11" x14ac:dyDescent="0.25">
      <c r="A94" s="933"/>
      <c r="B94" s="934"/>
      <c r="C94" s="934"/>
      <c r="D94" s="934"/>
      <c r="E94" s="934"/>
      <c r="F94" s="935"/>
      <c r="G94" s="933"/>
      <c r="H94" s="934"/>
      <c r="I94" s="934"/>
      <c r="J94" s="934"/>
      <c r="K94" s="935"/>
    </row>
    <row r="95" spans="1:11" x14ac:dyDescent="0.25">
      <c r="A95" s="933"/>
      <c r="B95" s="934"/>
      <c r="C95" s="934"/>
      <c r="D95" s="934"/>
      <c r="E95" s="934"/>
      <c r="F95" s="935"/>
      <c r="G95" s="933"/>
      <c r="H95" s="934"/>
      <c r="I95" s="934"/>
      <c r="J95" s="934"/>
      <c r="K95" s="935"/>
    </row>
    <row r="96" spans="1:11" x14ac:dyDescent="0.25">
      <c r="A96" s="933"/>
      <c r="B96" s="934"/>
      <c r="C96" s="934"/>
      <c r="D96" s="934"/>
      <c r="E96" s="934"/>
      <c r="F96" s="935"/>
      <c r="G96" s="933"/>
      <c r="H96" s="934"/>
      <c r="I96" s="934"/>
      <c r="J96" s="934"/>
      <c r="K96" s="935"/>
    </row>
    <row r="97" spans="1:11" x14ac:dyDescent="0.25">
      <c r="A97" s="933"/>
      <c r="B97" s="934"/>
      <c r="C97" s="934"/>
      <c r="D97" s="934"/>
      <c r="E97" s="934"/>
      <c r="F97" s="935"/>
      <c r="G97" s="933"/>
      <c r="H97" s="934"/>
      <c r="I97" s="934"/>
      <c r="J97" s="934"/>
      <c r="K97" s="935"/>
    </row>
    <row r="98" spans="1:11" x14ac:dyDescent="0.25">
      <c r="A98" s="933"/>
      <c r="B98" s="934"/>
      <c r="C98" s="934"/>
      <c r="D98" s="934"/>
      <c r="E98" s="934"/>
      <c r="F98" s="935"/>
      <c r="G98" s="933"/>
      <c r="H98" s="934"/>
      <c r="I98" s="934"/>
      <c r="J98" s="934"/>
      <c r="K98" s="935"/>
    </row>
    <row r="99" spans="1:11" ht="15.75" thickBot="1" x14ac:dyDescent="0.3">
      <c r="A99" s="933"/>
      <c r="B99" s="934"/>
      <c r="C99" s="934"/>
      <c r="D99" s="934"/>
      <c r="E99" s="934"/>
      <c r="F99" s="935"/>
      <c r="G99" s="933"/>
      <c r="H99" s="934"/>
      <c r="I99" s="934"/>
      <c r="J99" s="934"/>
      <c r="K99" s="935"/>
    </row>
    <row r="100" spans="1:11" x14ac:dyDescent="0.25">
      <c r="A100" s="967" t="s">
        <v>1021</v>
      </c>
      <c r="B100" s="968"/>
      <c r="C100" s="968"/>
      <c r="D100" s="968"/>
      <c r="E100" s="968"/>
      <c r="F100" s="969"/>
      <c r="G100" s="967" t="s">
        <v>1022</v>
      </c>
      <c r="H100" s="968"/>
      <c r="I100" s="968"/>
      <c r="J100" s="968"/>
      <c r="K100" s="969"/>
    </row>
    <row r="101" spans="1:11" ht="15.75" thickBot="1" x14ac:dyDescent="0.3">
      <c r="A101" s="970"/>
      <c r="B101" s="971"/>
      <c r="C101" s="971"/>
      <c r="D101" s="971"/>
      <c r="E101" s="971"/>
      <c r="F101" s="972"/>
      <c r="G101" s="970"/>
      <c r="H101" s="971"/>
      <c r="I101" s="971"/>
      <c r="J101" s="971"/>
      <c r="K101" s="972"/>
    </row>
    <row r="102" spans="1:11" x14ac:dyDescent="0.25">
      <c r="A102" s="933" t="s">
        <v>653</v>
      </c>
      <c r="B102" s="934"/>
      <c r="C102" s="934"/>
      <c r="D102" s="934"/>
      <c r="E102" s="934"/>
      <c r="F102" s="935"/>
      <c r="G102" s="933" t="s">
        <v>654</v>
      </c>
      <c r="H102" s="934"/>
      <c r="I102" s="934"/>
      <c r="J102" s="934"/>
      <c r="K102" s="935"/>
    </row>
    <row r="103" spans="1:11" x14ac:dyDescent="0.25">
      <c r="A103" s="933"/>
      <c r="B103" s="934"/>
      <c r="C103" s="934"/>
      <c r="D103" s="934"/>
      <c r="E103" s="934"/>
      <c r="F103" s="935"/>
      <c r="G103" s="933"/>
      <c r="H103" s="934"/>
      <c r="I103" s="934"/>
      <c r="J103" s="934"/>
      <c r="K103" s="935"/>
    </row>
    <row r="104" spans="1:11" x14ac:dyDescent="0.25">
      <c r="A104" s="933"/>
      <c r="B104" s="934"/>
      <c r="C104" s="934"/>
      <c r="D104" s="934"/>
      <c r="E104" s="934"/>
      <c r="F104" s="935"/>
      <c r="G104" s="933"/>
      <c r="H104" s="934"/>
      <c r="I104" s="934"/>
      <c r="J104" s="934"/>
      <c r="K104" s="935"/>
    </row>
    <row r="105" spans="1:11" x14ac:dyDescent="0.25">
      <c r="A105" s="933"/>
      <c r="B105" s="934"/>
      <c r="C105" s="934"/>
      <c r="D105" s="934"/>
      <c r="E105" s="934"/>
      <c r="F105" s="935"/>
      <c r="G105" s="933"/>
      <c r="H105" s="934"/>
      <c r="I105" s="934"/>
      <c r="J105" s="934"/>
      <c r="K105" s="935"/>
    </row>
    <row r="106" spans="1:11" x14ac:dyDescent="0.25">
      <c r="A106" s="933"/>
      <c r="B106" s="934"/>
      <c r="C106" s="934"/>
      <c r="D106" s="934"/>
      <c r="E106" s="934"/>
      <c r="F106" s="935"/>
      <c r="G106" s="933"/>
      <c r="H106" s="934"/>
      <c r="I106" s="934"/>
      <c r="J106" s="934"/>
      <c r="K106" s="935"/>
    </row>
    <row r="107" spans="1:11" x14ac:dyDescent="0.25">
      <c r="A107" s="933"/>
      <c r="B107" s="934"/>
      <c r="C107" s="934"/>
      <c r="D107" s="934"/>
      <c r="E107" s="934"/>
      <c r="F107" s="935"/>
      <c r="G107" s="933"/>
      <c r="H107" s="934"/>
      <c r="I107" s="934"/>
      <c r="J107" s="934"/>
      <c r="K107" s="935"/>
    </row>
    <row r="108" spans="1:11" x14ac:dyDescent="0.25">
      <c r="A108" s="933"/>
      <c r="B108" s="934"/>
      <c r="C108" s="934"/>
      <c r="D108" s="934"/>
      <c r="E108" s="934"/>
      <c r="F108" s="935"/>
      <c r="G108" s="933"/>
      <c r="H108" s="934"/>
      <c r="I108" s="934"/>
      <c r="J108" s="934"/>
      <c r="K108" s="935"/>
    </row>
    <row r="109" spans="1:11" x14ac:dyDescent="0.25">
      <c r="A109" s="933"/>
      <c r="B109" s="934"/>
      <c r="C109" s="934"/>
      <c r="D109" s="934"/>
      <c r="E109" s="934"/>
      <c r="F109" s="935"/>
      <c r="G109" s="933"/>
      <c r="H109" s="934"/>
      <c r="I109" s="934"/>
      <c r="J109" s="934"/>
      <c r="K109" s="935"/>
    </row>
    <row r="110" spans="1:11" x14ac:dyDescent="0.25">
      <c r="A110" s="933"/>
      <c r="B110" s="934"/>
      <c r="C110" s="934"/>
      <c r="D110" s="934"/>
      <c r="E110" s="934"/>
      <c r="F110" s="935"/>
      <c r="G110" s="933"/>
      <c r="H110" s="934"/>
      <c r="I110" s="934"/>
      <c r="J110" s="934"/>
      <c r="K110" s="935"/>
    </row>
    <row r="111" spans="1:11" x14ac:dyDescent="0.25">
      <c r="A111" s="933"/>
      <c r="B111" s="934"/>
      <c r="C111" s="934"/>
      <c r="D111" s="934"/>
      <c r="E111" s="934"/>
      <c r="F111" s="935"/>
      <c r="G111" s="933"/>
      <c r="H111" s="934"/>
      <c r="I111" s="934"/>
      <c r="J111" s="934"/>
      <c r="K111" s="935"/>
    </row>
    <row r="112" spans="1:11" x14ac:dyDescent="0.25">
      <c r="A112" s="933"/>
      <c r="B112" s="934"/>
      <c r="C112" s="934"/>
      <c r="D112" s="934"/>
      <c r="E112" s="934"/>
      <c r="F112" s="935"/>
      <c r="G112" s="933"/>
      <c r="H112" s="934"/>
      <c r="I112" s="934"/>
      <c r="J112" s="934"/>
      <c r="K112" s="935"/>
    </row>
    <row r="113" spans="1:11" x14ac:dyDescent="0.25">
      <c r="A113" s="933"/>
      <c r="B113" s="934"/>
      <c r="C113" s="934"/>
      <c r="D113" s="934"/>
      <c r="E113" s="934"/>
      <c r="F113" s="935"/>
      <c r="G113" s="933"/>
      <c r="H113" s="934"/>
      <c r="I113" s="934"/>
      <c r="J113" s="934"/>
      <c r="K113" s="935"/>
    </row>
    <row r="114" spans="1:11" x14ac:dyDescent="0.25">
      <c r="A114" s="933"/>
      <c r="B114" s="934"/>
      <c r="C114" s="934"/>
      <c r="D114" s="934"/>
      <c r="E114" s="934"/>
      <c r="F114" s="935"/>
      <c r="G114" s="933"/>
      <c r="H114" s="934"/>
      <c r="I114" s="934"/>
      <c r="J114" s="934"/>
      <c r="K114" s="935"/>
    </row>
    <row r="115" spans="1:11" ht="15.75" thickBot="1" x14ac:dyDescent="0.3">
      <c r="A115" s="933"/>
      <c r="B115" s="934"/>
      <c r="C115" s="934"/>
      <c r="D115" s="934"/>
      <c r="E115" s="934"/>
      <c r="F115" s="935"/>
      <c r="G115" s="933"/>
      <c r="H115" s="934"/>
      <c r="I115" s="934"/>
      <c r="J115" s="934"/>
      <c r="K115" s="935"/>
    </row>
    <row r="116" spans="1:11" x14ac:dyDescent="0.25">
      <c r="A116" s="1046" t="s">
        <v>1023</v>
      </c>
      <c r="B116" s="963"/>
      <c r="C116" s="963"/>
      <c r="D116" s="963"/>
      <c r="E116" s="963"/>
      <c r="F116" s="964"/>
      <c r="G116" s="967" t="s">
        <v>1024</v>
      </c>
      <c r="H116" s="968"/>
      <c r="I116" s="968"/>
      <c r="J116" s="968"/>
      <c r="K116" s="969"/>
    </row>
    <row r="117" spans="1:11" ht="15.75" thickBot="1" x14ac:dyDescent="0.3">
      <c r="A117" s="1047"/>
      <c r="B117" s="965"/>
      <c r="C117" s="965"/>
      <c r="D117" s="965"/>
      <c r="E117" s="965"/>
      <c r="F117" s="966"/>
      <c r="G117" s="970"/>
      <c r="H117" s="971"/>
      <c r="I117" s="971"/>
      <c r="J117" s="971"/>
      <c r="K117" s="972"/>
    </row>
    <row r="118" spans="1:11" x14ac:dyDescent="0.25">
      <c r="A118" s="948" t="s">
        <v>768</v>
      </c>
      <c r="B118" s="949"/>
      <c r="C118" s="949"/>
      <c r="D118" s="949"/>
      <c r="E118" s="949"/>
      <c r="F118" s="950"/>
      <c r="G118" s="948" t="s">
        <v>769</v>
      </c>
      <c r="H118" s="949"/>
      <c r="I118" s="949"/>
      <c r="J118" s="949"/>
      <c r="K118" s="950"/>
    </row>
    <row r="119" spans="1:11" x14ac:dyDescent="0.25">
      <c r="A119" s="933"/>
      <c r="B119" s="934"/>
      <c r="C119" s="934"/>
      <c r="D119" s="934"/>
      <c r="E119" s="934"/>
      <c r="F119" s="935"/>
      <c r="G119" s="933"/>
      <c r="H119" s="934"/>
      <c r="I119" s="934"/>
      <c r="J119" s="934"/>
      <c r="K119" s="935"/>
    </row>
    <row r="120" spans="1:11" x14ac:dyDescent="0.25">
      <c r="A120" s="933"/>
      <c r="B120" s="934"/>
      <c r="C120" s="934"/>
      <c r="D120" s="934"/>
      <c r="E120" s="934"/>
      <c r="F120" s="935"/>
      <c r="G120" s="933"/>
      <c r="H120" s="934"/>
      <c r="I120" s="934"/>
      <c r="J120" s="934"/>
      <c r="K120" s="935"/>
    </row>
    <row r="121" spans="1:11" x14ac:dyDescent="0.25">
      <c r="A121" s="933"/>
      <c r="B121" s="934"/>
      <c r="C121" s="934"/>
      <c r="D121" s="934"/>
      <c r="E121" s="934"/>
      <c r="F121" s="935"/>
      <c r="G121" s="933"/>
      <c r="H121" s="934"/>
      <c r="I121" s="934"/>
      <c r="J121" s="934"/>
      <c r="K121" s="935"/>
    </row>
    <row r="122" spans="1:11" x14ac:dyDescent="0.25">
      <c r="A122" s="933"/>
      <c r="B122" s="934"/>
      <c r="C122" s="934"/>
      <c r="D122" s="934"/>
      <c r="E122" s="934"/>
      <c r="F122" s="935"/>
      <c r="G122" s="933"/>
      <c r="H122" s="934"/>
      <c r="I122" s="934"/>
      <c r="J122" s="934"/>
      <c r="K122" s="935"/>
    </row>
    <row r="123" spans="1:11" x14ac:dyDescent="0.25">
      <c r="A123" s="933"/>
      <c r="B123" s="934"/>
      <c r="C123" s="934"/>
      <c r="D123" s="934"/>
      <c r="E123" s="934"/>
      <c r="F123" s="935"/>
      <c r="G123" s="933"/>
      <c r="H123" s="934"/>
      <c r="I123" s="934"/>
      <c r="J123" s="934"/>
      <c r="K123" s="935"/>
    </row>
    <row r="124" spans="1:11" x14ac:dyDescent="0.25">
      <c r="A124" s="933"/>
      <c r="B124" s="934"/>
      <c r="C124" s="934"/>
      <c r="D124" s="934"/>
      <c r="E124" s="934"/>
      <c r="F124" s="935"/>
      <c r="G124" s="933"/>
      <c r="H124" s="934"/>
      <c r="I124" s="934"/>
      <c r="J124" s="934"/>
      <c r="K124" s="935"/>
    </row>
    <row r="125" spans="1:11" x14ac:dyDescent="0.25">
      <c r="A125" s="933"/>
      <c r="B125" s="934"/>
      <c r="C125" s="934"/>
      <c r="D125" s="934"/>
      <c r="E125" s="934"/>
      <c r="F125" s="935"/>
      <c r="G125" s="933"/>
      <c r="H125" s="934"/>
      <c r="I125" s="934"/>
      <c r="J125" s="934"/>
      <c r="K125" s="935"/>
    </row>
    <row r="126" spans="1:11" x14ac:dyDescent="0.25">
      <c r="A126" s="933"/>
      <c r="B126" s="934"/>
      <c r="C126" s="934"/>
      <c r="D126" s="934"/>
      <c r="E126" s="934"/>
      <c r="F126" s="935"/>
      <c r="G126" s="933"/>
      <c r="H126" s="934"/>
      <c r="I126" s="934"/>
      <c r="J126" s="934"/>
      <c r="K126" s="935"/>
    </row>
    <row r="127" spans="1:11" x14ac:dyDescent="0.25">
      <c r="A127" s="933"/>
      <c r="B127" s="934"/>
      <c r="C127" s="934"/>
      <c r="D127" s="934"/>
      <c r="E127" s="934"/>
      <c r="F127" s="935"/>
      <c r="G127" s="933"/>
      <c r="H127" s="934"/>
      <c r="I127" s="934"/>
      <c r="J127" s="934"/>
      <c r="K127" s="935"/>
    </row>
    <row r="128" spans="1:11" x14ac:dyDescent="0.25">
      <c r="A128" s="933"/>
      <c r="B128" s="934"/>
      <c r="C128" s="934"/>
      <c r="D128" s="934"/>
      <c r="E128" s="934"/>
      <c r="F128" s="935"/>
      <c r="G128" s="933"/>
      <c r="H128" s="934"/>
      <c r="I128" s="934"/>
      <c r="J128" s="934"/>
      <c r="K128" s="935"/>
    </row>
    <row r="129" spans="1:11" x14ac:dyDescent="0.25">
      <c r="A129" s="933"/>
      <c r="B129" s="934"/>
      <c r="C129" s="934"/>
      <c r="D129" s="934"/>
      <c r="E129" s="934"/>
      <c r="F129" s="935"/>
      <c r="G129" s="933"/>
      <c r="H129" s="934"/>
      <c r="I129" s="934"/>
      <c r="J129" s="934"/>
      <c r="K129" s="935"/>
    </row>
    <row r="130" spans="1:11" x14ac:dyDescent="0.25">
      <c r="A130" s="933"/>
      <c r="B130" s="934"/>
      <c r="C130" s="934"/>
      <c r="D130" s="934"/>
      <c r="E130" s="934"/>
      <c r="F130" s="935"/>
      <c r="G130" s="933"/>
      <c r="H130" s="934"/>
      <c r="I130" s="934"/>
      <c r="J130" s="934"/>
      <c r="K130" s="935"/>
    </row>
    <row r="131" spans="1:11" ht="15.75" thickBot="1" x14ac:dyDescent="0.3">
      <c r="A131" s="933"/>
      <c r="B131" s="934"/>
      <c r="C131" s="934"/>
      <c r="D131" s="934"/>
      <c r="E131" s="934"/>
      <c r="F131" s="935"/>
      <c r="G131" s="933"/>
      <c r="H131" s="934"/>
      <c r="I131" s="934"/>
      <c r="J131" s="934"/>
      <c r="K131" s="935"/>
    </row>
    <row r="132" spans="1:11" x14ac:dyDescent="0.25">
      <c r="A132" s="1046" t="s">
        <v>1025</v>
      </c>
      <c r="B132" s="963"/>
      <c r="C132" s="963"/>
      <c r="D132" s="963"/>
      <c r="E132" s="963"/>
      <c r="F132" s="964"/>
      <c r="G132" s="967" t="s">
        <v>880</v>
      </c>
      <c r="H132" s="968"/>
      <c r="I132" s="968"/>
      <c r="J132" s="968"/>
      <c r="K132" s="969"/>
    </row>
    <row r="133" spans="1:11" ht="15.75" thickBot="1" x14ac:dyDescent="0.3">
      <c r="A133" s="1047"/>
      <c r="B133" s="965"/>
      <c r="C133" s="965"/>
      <c r="D133" s="965"/>
      <c r="E133" s="965"/>
      <c r="F133" s="966"/>
      <c r="G133" s="970"/>
      <c r="H133" s="971"/>
      <c r="I133" s="971"/>
      <c r="J133" s="971"/>
      <c r="K133" s="972"/>
    </row>
    <row r="134" spans="1:11" x14ac:dyDescent="0.25">
      <c r="A134" s="948" t="s">
        <v>770</v>
      </c>
      <c r="B134" s="949"/>
      <c r="C134" s="949"/>
      <c r="D134" s="949"/>
      <c r="E134" s="949"/>
      <c r="F134" s="950"/>
      <c r="G134" s="948"/>
      <c r="H134" s="949"/>
      <c r="I134" s="949"/>
      <c r="J134" s="949"/>
      <c r="K134" s="950"/>
    </row>
    <row r="135" spans="1:11" x14ac:dyDescent="0.25">
      <c r="A135" s="933"/>
      <c r="B135" s="934"/>
      <c r="C135" s="934"/>
      <c r="D135" s="934"/>
      <c r="E135" s="934"/>
      <c r="F135" s="935"/>
      <c r="G135" s="933"/>
      <c r="H135" s="934"/>
      <c r="I135" s="934"/>
      <c r="J135" s="934"/>
      <c r="K135" s="935"/>
    </row>
    <row r="136" spans="1:11" x14ac:dyDescent="0.25">
      <c r="A136" s="933"/>
      <c r="B136" s="934"/>
      <c r="C136" s="934"/>
      <c r="D136" s="934"/>
      <c r="E136" s="934"/>
      <c r="F136" s="935"/>
      <c r="G136" s="933"/>
      <c r="H136" s="934"/>
      <c r="I136" s="934"/>
      <c r="J136" s="934"/>
      <c r="K136" s="935"/>
    </row>
    <row r="137" spans="1:11" x14ac:dyDescent="0.25">
      <c r="A137" s="933"/>
      <c r="B137" s="934"/>
      <c r="C137" s="934"/>
      <c r="D137" s="934"/>
      <c r="E137" s="934"/>
      <c r="F137" s="935"/>
      <c r="G137" s="933"/>
      <c r="H137" s="934"/>
      <c r="I137" s="934"/>
      <c r="J137" s="934"/>
      <c r="K137" s="935"/>
    </row>
    <row r="138" spans="1:11" x14ac:dyDescent="0.25">
      <c r="A138" s="933"/>
      <c r="B138" s="934"/>
      <c r="C138" s="934"/>
      <c r="D138" s="934"/>
      <c r="E138" s="934"/>
      <c r="F138" s="935"/>
      <c r="G138" s="933"/>
      <c r="H138" s="934"/>
      <c r="I138" s="934"/>
      <c r="J138" s="934"/>
      <c r="K138" s="935"/>
    </row>
    <row r="139" spans="1:11" x14ac:dyDescent="0.25">
      <c r="A139" s="933"/>
      <c r="B139" s="934"/>
      <c r="C139" s="934"/>
      <c r="D139" s="934"/>
      <c r="E139" s="934"/>
      <c r="F139" s="935"/>
      <c r="G139" s="933"/>
      <c r="H139" s="934"/>
      <c r="I139" s="934"/>
      <c r="J139" s="934"/>
      <c r="K139" s="935"/>
    </row>
    <row r="140" spans="1:11" x14ac:dyDescent="0.25">
      <c r="A140" s="933"/>
      <c r="B140" s="934"/>
      <c r="C140" s="934"/>
      <c r="D140" s="934"/>
      <c r="E140" s="934"/>
      <c r="F140" s="935"/>
      <c r="G140" s="933"/>
      <c r="H140" s="934"/>
      <c r="I140" s="934"/>
      <c r="J140" s="934"/>
      <c r="K140" s="935"/>
    </row>
    <row r="141" spans="1:11" x14ac:dyDescent="0.25">
      <c r="A141" s="933"/>
      <c r="B141" s="934"/>
      <c r="C141" s="934"/>
      <c r="D141" s="934"/>
      <c r="E141" s="934"/>
      <c r="F141" s="935"/>
      <c r="G141" s="933"/>
      <c r="H141" s="934"/>
      <c r="I141" s="934"/>
      <c r="J141" s="934"/>
      <c r="K141" s="935"/>
    </row>
    <row r="142" spans="1:11" x14ac:dyDescent="0.25">
      <c r="A142" s="933"/>
      <c r="B142" s="934"/>
      <c r="C142" s="934"/>
      <c r="D142" s="934"/>
      <c r="E142" s="934"/>
      <c r="F142" s="935"/>
      <c r="G142" s="933"/>
      <c r="H142" s="934"/>
      <c r="I142" s="934"/>
      <c r="J142" s="934"/>
      <c r="K142" s="935"/>
    </row>
    <row r="143" spans="1:11" x14ac:dyDescent="0.25">
      <c r="A143" s="933"/>
      <c r="B143" s="934"/>
      <c r="C143" s="934"/>
      <c r="D143" s="934"/>
      <c r="E143" s="934"/>
      <c r="F143" s="935"/>
      <c r="G143" s="933"/>
      <c r="H143" s="934"/>
      <c r="I143" s="934"/>
      <c r="J143" s="934"/>
      <c r="K143" s="935"/>
    </row>
    <row r="144" spans="1:11" x14ac:dyDescent="0.25">
      <c r="A144" s="933"/>
      <c r="B144" s="934"/>
      <c r="C144" s="934"/>
      <c r="D144" s="934"/>
      <c r="E144" s="934"/>
      <c r="F144" s="935"/>
      <c r="G144" s="933"/>
      <c r="H144" s="934"/>
      <c r="I144" s="934"/>
      <c r="J144" s="934"/>
      <c r="K144" s="935"/>
    </row>
    <row r="145" spans="1:11" x14ac:dyDescent="0.25">
      <c r="A145" s="933"/>
      <c r="B145" s="934"/>
      <c r="C145" s="934"/>
      <c r="D145" s="934"/>
      <c r="E145" s="934"/>
      <c r="F145" s="935"/>
      <c r="G145" s="933"/>
      <c r="H145" s="934"/>
      <c r="I145" s="934"/>
      <c r="J145" s="934"/>
      <c r="K145" s="935"/>
    </row>
    <row r="146" spans="1:11" x14ac:dyDescent="0.25">
      <c r="A146" s="933"/>
      <c r="B146" s="934"/>
      <c r="C146" s="934"/>
      <c r="D146" s="934"/>
      <c r="E146" s="934"/>
      <c r="F146" s="935"/>
      <c r="G146" s="933"/>
      <c r="H146" s="934"/>
      <c r="I146" s="934"/>
      <c r="J146" s="934"/>
      <c r="K146" s="935"/>
    </row>
    <row r="147" spans="1:11" ht="15.75" thickBot="1" x14ac:dyDescent="0.3">
      <c r="A147" s="933"/>
      <c r="B147" s="934"/>
      <c r="C147" s="934"/>
      <c r="D147" s="934"/>
      <c r="E147" s="934"/>
      <c r="F147" s="935"/>
      <c r="G147" s="933"/>
      <c r="H147" s="934"/>
      <c r="I147" s="934"/>
      <c r="J147" s="934"/>
      <c r="K147" s="935"/>
    </row>
    <row r="148" spans="1:11" x14ac:dyDescent="0.25">
      <c r="A148" s="967" t="s">
        <v>1026</v>
      </c>
      <c r="B148" s="968"/>
      <c r="C148" s="968"/>
      <c r="D148" s="968"/>
      <c r="E148" s="968"/>
      <c r="F148" s="969"/>
      <c r="G148" s="967" t="s">
        <v>1027</v>
      </c>
      <c r="H148" s="968"/>
      <c r="I148" s="968"/>
      <c r="J148" s="968"/>
      <c r="K148" s="969"/>
    </row>
    <row r="149" spans="1:11" ht="15.75" thickBot="1" x14ac:dyDescent="0.3">
      <c r="A149" s="970"/>
      <c r="B149" s="971"/>
      <c r="C149" s="971"/>
      <c r="D149" s="971"/>
      <c r="E149" s="971"/>
      <c r="F149" s="972"/>
      <c r="G149" s="970"/>
      <c r="H149" s="971"/>
      <c r="I149" s="971"/>
      <c r="J149" s="971"/>
      <c r="K149" s="972"/>
    </row>
    <row r="150" spans="1:11" x14ac:dyDescent="0.25">
      <c r="A150" s="933"/>
      <c r="B150" s="934"/>
      <c r="C150" s="934"/>
      <c r="D150" s="934"/>
      <c r="E150" s="934"/>
      <c r="F150" s="935"/>
      <c r="G150" s="933" t="s">
        <v>654</v>
      </c>
      <c r="H150" s="934"/>
      <c r="I150" s="934"/>
      <c r="J150" s="934"/>
      <c r="K150" s="935"/>
    </row>
    <row r="151" spans="1:11" x14ac:dyDescent="0.25">
      <c r="A151" s="933"/>
      <c r="B151" s="934"/>
      <c r="C151" s="934"/>
      <c r="D151" s="934"/>
      <c r="E151" s="934"/>
      <c r="F151" s="935"/>
      <c r="G151" s="933"/>
      <c r="H151" s="934"/>
      <c r="I151" s="934"/>
      <c r="J151" s="934"/>
      <c r="K151" s="935"/>
    </row>
    <row r="152" spans="1:11" x14ac:dyDescent="0.25">
      <c r="A152" s="933"/>
      <c r="B152" s="934"/>
      <c r="C152" s="934"/>
      <c r="D152" s="934"/>
      <c r="E152" s="934"/>
      <c r="F152" s="935"/>
      <c r="G152" s="933"/>
      <c r="H152" s="934"/>
      <c r="I152" s="934"/>
      <c r="J152" s="934"/>
      <c r="K152" s="935"/>
    </row>
    <row r="153" spans="1:11" x14ac:dyDescent="0.25">
      <c r="A153" s="933"/>
      <c r="B153" s="934"/>
      <c r="C153" s="934"/>
      <c r="D153" s="934"/>
      <c r="E153" s="934"/>
      <c r="F153" s="935"/>
      <c r="G153" s="933"/>
      <c r="H153" s="934"/>
      <c r="I153" s="934"/>
      <c r="J153" s="934"/>
      <c r="K153" s="935"/>
    </row>
    <row r="154" spans="1:11" x14ac:dyDescent="0.25">
      <c r="A154" s="933"/>
      <c r="B154" s="934"/>
      <c r="C154" s="934"/>
      <c r="D154" s="934"/>
      <c r="E154" s="934"/>
      <c r="F154" s="935"/>
      <c r="G154" s="933"/>
      <c r="H154" s="934"/>
      <c r="I154" s="934"/>
      <c r="J154" s="934"/>
      <c r="K154" s="935"/>
    </row>
    <row r="155" spans="1:11" x14ac:dyDescent="0.25">
      <c r="A155" s="933"/>
      <c r="B155" s="934"/>
      <c r="C155" s="934"/>
      <c r="D155" s="934"/>
      <c r="E155" s="934"/>
      <c r="F155" s="935"/>
      <c r="G155" s="933"/>
      <c r="H155" s="934"/>
      <c r="I155" s="934"/>
      <c r="J155" s="934"/>
      <c r="K155" s="935"/>
    </row>
    <row r="156" spans="1:11" x14ac:dyDescent="0.25">
      <c r="A156" s="933"/>
      <c r="B156" s="934"/>
      <c r="C156" s="934"/>
      <c r="D156" s="934"/>
      <c r="E156" s="934"/>
      <c r="F156" s="935"/>
      <c r="G156" s="933"/>
      <c r="H156" s="934"/>
      <c r="I156" s="934"/>
      <c r="J156" s="934"/>
      <c r="K156" s="935"/>
    </row>
    <row r="157" spans="1:11" x14ac:dyDescent="0.25">
      <c r="A157" s="933"/>
      <c r="B157" s="934"/>
      <c r="C157" s="934"/>
      <c r="D157" s="934"/>
      <c r="E157" s="934"/>
      <c r="F157" s="935"/>
      <c r="G157" s="933"/>
      <c r="H157" s="934"/>
      <c r="I157" s="934"/>
      <c r="J157" s="934"/>
      <c r="K157" s="935"/>
    </row>
    <row r="158" spans="1:11" x14ac:dyDescent="0.25">
      <c r="A158" s="933"/>
      <c r="B158" s="934"/>
      <c r="C158" s="934"/>
      <c r="D158" s="934"/>
      <c r="E158" s="934"/>
      <c r="F158" s="935"/>
      <c r="G158" s="933"/>
      <c r="H158" s="934"/>
      <c r="I158" s="934"/>
      <c r="J158" s="934"/>
      <c r="K158" s="935"/>
    </row>
    <row r="159" spans="1:11" x14ac:dyDescent="0.25">
      <c r="A159" s="933"/>
      <c r="B159" s="934"/>
      <c r="C159" s="934"/>
      <c r="D159" s="934"/>
      <c r="E159" s="934"/>
      <c r="F159" s="935"/>
      <c r="G159" s="933"/>
      <c r="H159" s="934"/>
      <c r="I159" s="934"/>
      <c r="J159" s="934"/>
      <c r="K159" s="935"/>
    </row>
    <row r="160" spans="1:11" x14ac:dyDescent="0.25">
      <c r="A160" s="933"/>
      <c r="B160" s="934"/>
      <c r="C160" s="934"/>
      <c r="D160" s="934"/>
      <c r="E160" s="934"/>
      <c r="F160" s="935"/>
      <c r="G160" s="933"/>
      <c r="H160" s="934"/>
      <c r="I160" s="934"/>
      <c r="J160" s="934"/>
      <c r="K160" s="935"/>
    </row>
    <row r="161" spans="1:11" x14ac:dyDescent="0.25">
      <c r="A161" s="933"/>
      <c r="B161" s="934"/>
      <c r="C161" s="934"/>
      <c r="D161" s="934"/>
      <c r="E161" s="934"/>
      <c r="F161" s="935"/>
      <c r="G161" s="933"/>
      <c r="H161" s="934"/>
      <c r="I161" s="934"/>
      <c r="J161" s="934"/>
      <c r="K161" s="935"/>
    </row>
    <row r="162" spans="1:11" x14ac:dyDescent="0.25">
      <c r="A162" s="933"/>
      <c r="B162" s="934"/>
      <c r="C162" s="934"/>
      <c r="D162" s="934"/>
      <c r="E162" s="934"/>
      <c r="F162" s="935"/>
      <c r="G162" s="933"/>
      <c r="H162" s="934"/>
      <c r="I162" s="934"/>
      <c r="J162" s="934"/>
      <c r="K162" s="935"/>
    </row>
    <row r="163" spans="1:11" ht="15.75" thickBot="1" x14ac:dyDescent="0.3">
      <c r="A163" s="933"/>
      <c r="B163" s="934"/>
      <c r="C163" s="934"/>
      <c r="D163" s="934"/>
      <c r="E163" s="934"/>
      <c r="F163" s="935"/>
      <c r="G163" s="933"/>
      <c r="H163" s="934"/>
      <c r="I163" s="934"/>
      <c r="J163" s="934"/>
      <c r="K163" s="935"/>
    </row>
    <row r="164" spans="1:11" x14ac:dyDescent="0.25">
      <c r="A164" s="1046" t="s">
        <v>1028</v>
      </c>
      <c r="B164" s="963"/>
      <c r="C164" s="963"/>
      <c r="D164" s="963"/>
      <c r="E164" s="963"/>
      <c r="F164" s="964"/>
      <c r="G164" s="967" t="s">
        <v>1029</v>
      </c>
      <c r="H164" s="968"/>
      <c r="I164" s="968"/>
      <c r="J164" s="968"/>
      <c r="K164" s="969"/>
    </row>
    <row r="165" spans="1:11" ht="15.75" thickBot="1" x14ac:dyDescent="0.3">
      <c r="A165" s="1047"/>
      <c r="B165" s="965"/>
      <c r="C165" s="965"/>
      <c r="D165" s="965"/>
      <c r="E165" s="965"/>
      <c r="F165" s="966"/>
      <c r="G165" s="970"/>
      <c r="H165" s="971"/>
      <c r="I165" s="971"/>
      <c r="J165" s="971"/>
      <c r="K165" s="972"/>
    </row>
    <row r="166" spans="1:11" x14ac:dyDescent="0.25">
      <c r="A166" s="933"/>
      <c r="B166" s="934"/>
      <c r="C166" s="934"/>
      <c r="D166" s="934"/>
      <c r="E166" s="934"/>
      <c r="F166" s="935"/>
      <c r="G166" s="933" t="s">
        <v>654</v>
      </c>
      <c r="H166" s="934"/>
      <c r="I166" s="934"/>
      <c r="J166" s="934"/>
      <c r="K166" s="935"/>
    </row>
    <row r="167" spans="1:11" x14ac:dyDescent="0.25">
      <c r="A167" s="933"/>
      <c r="B167" s="934"/>
      <c r="C167" s="934"/>
      <c r="D167" s="934"/>
      <c r="E167" s="934"/>
      <c r="F167" s="935"/>
      <c r="G167" s="933"/>
      <c r="H167" s="934"/>
      <c r="I167" s="934"/>
      <c r="J167" s="934"/>
      <c r="K167" s="935"/>
    </row>
    <row r="168" spans="1:11" x14ac:dyDescent="0.25">
      <c r="A168" s="933"/>
      <c r="B168" s="934"/>
      <c r="C168" s="934"/>
      <c r="D168" s="934"/>
      <c r="E168" s="934"/>
      <c r="F168" s="935"/>
      <c r="G168" s="933"/>
      <c r="H168" s="934"/>
      <c r="I168" s="934"/>
      <c r="J168" s="934"/>
      <c r="K168" s="935"/>
    </row>
    <row r="169" spans="1:11" x14ac:dyDescent="0.25">
      <c r="A169" s="933"/>
      <c r="B169" s="934"/>
      <c r="C169" s="934"/>
      <c r="D169" s="934"/>
      <c r="E169" s="934"/>
      <c r="F169" s="935"/>
      <c r="G169" s="933"/>
      <c r="H169" s="934"/>
      <c r="I169" s="934"/>
      <c r="J169" s="934"/>
      <c r="K169" s="935"/>
    </row>
    <row r="170" spans="1:11" x14ac:dyDescent="0.25">
      <c r="A170" s="933"/>
      <c r="B170" s="934"/>
      <c r="C170" s="934"/>
      <c r="D170" s="934"/>
      <c r="E170" s="934"/>
      <c r="F170" s="935"/>
      <c r="G170" s="933"/>
      <c r="H170" s="934"/>
      <c r="I170" s="934"/>
      <c r="J170" s="934"/>
      <c r="K170" s="935"/>
    </row>
    <row r="171" spans="1:11" x14ac:dyDescent="0.25">
      <c r="A171" s="933"/>
      <c r="B171" s="934"/>
      <c r="C171" s="934"/>
      <c r="D171" s="934"/>
      <c r="E171" s="934"/>
      <c r="F171" s="935"/>
      <c r="G171" s="933"/>
      <c r="H171" s="934"/>
      <c r="I171" s="934"/>
      <c r="J171" s="934"/>
      <c r="K171" s="935"/>
    </row>
    <row r="172" spans="1:11" x14ac:dyDescent="0.25">
      <c r="A172" s="933"/>
      <c r="B172" s="934"/>
      <c r="C172" s="934"/>
      <c r="D172" s="934"/>
      <c r="E172" s="934"/>
      <c r="F172" s="935"/>
      <c r="G172" s="933"/>
      <c r="H172" s="934"/>
      <c r="I172" s="934"/>
      <c r="J172" s="934"/>
      <c r="K172" s="935"/>
    </row>
    <row r="173" spans="1:11" x14ac:dyDescent="0.25">
      <c r="A173" s="933"/>
      <c r="B173" s="934"/>
      <c r="C173" s="934"/>
      <c r="D173" s="934"/>
      <c r="E173" s="934"/>
      <c r="F173" s="935"/>
      <c r="G173" s="933"/>
      <c r="H173" s="934"/>
      <c r="I173" s="934"/>
      <c r="J173" s="934"/>
      <c r="K173" s="935"/>
    </row>
    <row r="174" spans="1:11" x14ac:dyDescent="0.25">
      <c r="A174" s="933"/>
      <c r="B174" s="934"/>
      <c r="C174" s="934"/>
      <c r="D174" s="934"/>
      <c r="E174" s="934"/>
      <c r="F174" s="935"/>
      <c r="G174" s="933"/>
      <c r="H174" s="934"/>
      <c r="I174" s="934"/>
      <c r="J174" s="934"/>
      <c r="K174" s="935"/>
    </row>
    <row r="175" spans="1:11" x14ac:dyDescent="0.25">
      <c r="A175" s="933"/>
      <c r="B175" s="934"/>
      <c r="C175" s="934"/>
      <c r="D175" s="934"/>
      <c r="E175" s="934"/>
      <c r="F175" s="935"/>
      <c r="G175" s="933"/>
      <c r="H175" s="934"/>
      <c r="I175" s="934"/>
      <c r="J175" s="934"/>
      <c r="K175" s="935"/>
    </row>
    <row r="176" spans="1:11" x14ac:dyDescent="0.25">
      <c r="A176" s="933"/>
      <c r="B176" s="934"/>
      <c r="C176" s="934"/>
      <c r="D176" s="934"/>
      <c r="E176" s="934"/>
      <c r="F176" s="935"/>
      <c r="G176" s="933"/>
      <c r="H176" s="934"/>
      <c r="I176" s="934"/>
      <c r="J176" s="934"/>
      <c r="K176" s="935"/>
    </row>
    <row r="177" spans="1:11" x14ac:dyDescent="0.25">
      <c r="A177" s="933"/>
      <c r="B177" s="934"/>
      <c r="C177" s="934"/>
      <c r="D177" s="934"/>
      <c r="E177" s="934"/>
      <c r="F177" s="935"/>
      <c r="G177" s="933"/>
      <c r="H177" s="934"/>
      <c r="I177" s="934"/>
      <c r="J177" s="934"/>
      <c r="K177" s="935"/>
    </row>
    <row r="178" spans="1:11" x14ac:dyDescent="0.25">
      <c r="A178" s="933"/>
      <c r="B178" s="934"/>
      <c r="C178" s="934"/>
      <c r="D178" s="934"/>
      <c r="E178" s="934"/>
      <c r="F178" s="935"/>
      <c r="G178" s="933"/>
      <c r="H178" s="934"/>
      <c r="I178" s="934"/>
      <c r="J178" s="934"/>
      <c r="K178" s="935"/>
    </row>
    <row r="179" spans="1:11" ht="15.75" thickBot="1" x14ac:dyDescent="0.3">
      <c r="A179" s="933"/>
      <c r="B179" s="934"/>
      <c r="C179" s="934"/>
      <c r="D179" s="934"/>
      <c r="E179" s="934"/>
      <c r="F179" s="935"/>
      <c r="G179" s="933"/>
      <c r="H179" s="934"/>
      <c r="I179" s="934"/>
      <c r="J179" s="934"/>
      <c r="K179" s="935"/>
    </row>
    <row r="180" spans="1:11" x14ac:dyDescent="0.25">
      <c r="A180" s="1046" t="s">
        <v>1030</v>
      </c>
      <c r="B180" s="963"/>
      <c r="C180" s="963"/>
      <c r="D180" s="963"/>
      <c r="E180" s="963"/>
      <c r="F180" s="964"/>
      <c r="G180" s="967" t="s">
        <v>1030</v>
      </c>
      <c r="H180" s="968"/>
      <c r="I180" s="968"/>
      <c r="J180" s="968"/>
      <c r="K180" s="969"/>
    </row>
    <row r="181" spans="1:11" ht="15.75" thickBot="1" x14ac:dyDescent="0.3">
      <c r="A181" s="1047"/>
      <c r="B181" s="965"/>
      <c r="C181" s="965"/>
      <c r="D181" s="965"/>
      <c r="E181" s="965"/>
      <c r="F181" s="966"/>
      <c r="G181" s="970"/>
      <c r="H181" s="971"/>
      <c r="I181" s="971"/>
      <c r="J181" s="971"/>
      <c r="K181" s="972"/>
    </row>
    <row r="182" spans="1:11" x14ac:dyDescent="0.25">
      <c r="A182" s="948" t="s">
        <v>768</v>
      </c>
      <c r="B182" s="949"/>
      <c r="C182" s="949"/>
      <c r="D182" s="949"/>
      <c r="E182" s="949"/>
      <c r="F182" s="950"/>
      <c r="G182" s="948" t="s">
        <v>769</v>
      </c>
      <c r="H182" s="949"/>
      <c r="I182" s="949"/>
      <c r="J182" s="949"/>
      <c r="K182" s="950"/>
    </row>
    <row r="183" spans="1:11" x14ac:dyDescent="0.25">
      <c r="A183" s="933"/>
      <c r="B183" s="934"/>
      <c r="C183" s="934"/>
      <c r="D183" s="934"/>
      <c r="E183" s="934"/>
      <c r="F183" s="935"/>
      <c r="G183" s="933"/>
      <c r="H183" s="934"/>
      <c r="I183" s="934"/>
      <c r="J183" s="934"/>
      <c r="K183" s="935"/>
    </row>
    <row r="184" spans="1:11" x14ac:dyDescent="0.25">
      <c r="A184" s="933"/>
      <c r="B184" s="934"/>
      <c r="C184" s="934"/>
      <c r="D184" s="934"/>
      <c r="E184" s="934"/>
      <c r="F184" s="935"/>
      <c r="G184" s="933"/>
      <c r="H184" s="934"/>
      <c r="I184" s="934"/>
      <c r="J184" s="934"/>
      <c r="K184" s="935"/>
    </row>
    <row r="185" spans="1:11" x14ac:dyDescent="0.25">
      <c r="A185" s="933"/>
      <c r="B185" s="934"/>
      <c r="C185" s="934"/>
      <c r="D185" s="934"/>
      <c r="E185" s="934"/>
      <c r="F185" s="935"/>
      <c r="G185" s="933"/>
      <c r="H185" s="934"/>
      <c r="I185" s="934"/>
      <c r="J185" s="934"/>
      <c r="K185" s="935"/>
    </row>
    <row r="186" spans="1:11" x14ac:dyDescent="0.25">
      <c r="A186" s="933"/>
      <c r="B186" s="934"/>
      <c r="C186" s="934"/>
      <c r="D186" s="934"/>
      <c r="E186" s="934"/>
      <c r="F186" s="935"/>
      <c r="G186" s="933"/>
      <c r="H186" s="934"/>
      <c r="I186" s="934"/>
      <c r="J186" s="934"/>
      <c r="K186" s="935"/>
    </row>
    <row r="187" spans="1:11" x14ac:dyDescent="0.25">
      <c r="A187" s="933"/>
      <c r="B187" s="934"/>
      <c r="C187" s="934"/>
      <c r="D187" s="934"/>
      <c r="E187" s="934"/>
      <c r="F187" s="935"/>
      <c r="G187" s="933"/>
      <c r="H187" s="934"/>
      <c r="I187" s="934"/>
      <c r="J187" s="934"/>
      <c r="K187" s="935"/>
    </row>
    <row r="188" spans="1:11" x14ac:dyDescent="0.25">
      <c r="A188" s="933"/>
      <c r="B188" s="934"/>
      <c r="C188" s="934"/>
      <c r="D188" s="934"/>
      <c r="E188" s="934"/>
      <c r="F188" s="935"/>
      <c r="G188" s="933"/>
      <c r="H188" s="934"/>
      <c r="I188" s="934"/>
      <c r="J188" s="934"/>
      <c r="K188" s="935"/>
    </row>
    <row r="189" spans="1:11" x14ac:dyDescent="0.25">
      <c r="A189" s="933"/>
      <c r="B189" s="934"/>
      <c r="C189" s="934"/>
      <c r="D189" s="934"/>
      <c r="E189" s="934"/>
      <c r="F189" s="935"/>
      <c r="G189" s="933"/>
      <c r="H189" s="934"/>
      <c r="I189" s="934"/>
      <c r="J189" s="934"/>
      <c r="K189" s="935"/>
    </row>
    <row r="190" spans="1:11" x14ac:dyDescent="0.25">
      <c r="A190" s="933"/>
      <c r="B190" s="934"/>
      <c r="C190" s="934"/>
      <c r="D190" s="934"/>
      <c r="E190" s="934"/>
      <c r="F190" s="935"/>
      <c r="G190" s="933"/>
      <c r="H190" s="934"/>
      <c r="I190" s="934"/>
      <c r="J190" s="934"/>
      <c r="K190" s="935"/>
    </row>
    <row r="191" spans="1:11" x14ac:dyDescent="0.25">
      <c r="A191" s="933"/>
      <c r="B191" s="934"/>
      <c r="C191" s="934"/>
      <c r="D191" s="934"/>
      <c r="E191" s="934"/>
      <c r="F191" s="935"/>
      <c r="G191" s="933"/>
      <c r="H191" s="934"/>
      <c r="I191" s="934"/>
      <c r="J191" s="934"/>
      <c r="K191" s="935"/>
    </row>
    <row r="192" spans="1:11" x14ac:dyDescent="0.25">
      <c r="A192" s="933"/>
      <c r="B192" s="934"/>
      <c r="C192" s="934"/>
      <c r="D192" s="934"/>
      <c r="E192" s="934"/>
      <c r="F192" s="935"/>
      <c r="G192" s="933"/>
      <c r="H192" s="934"/>
      <c r="I192" s="934"/>
      <c r="J192" s="934"/>
      <c r="K192" s="935"/>
    </row>
    <row r="193" spans="1:11" x14ac:dyDescent="0.25">
      <c r="A193" s="933"/>
      <c r="B193" s="934"/>
      <c r="C193" s="934"/>
      <c r="D193" s="934"/>
      <c r="E193" s="934"/>
      <c r="F193" s="935"/>
      <c r="G193" s="933"/>
      <c r="H193" s="934"/>
      <c r="I193" s="934"/>
      <c r="J193" s="934"/>
      <c r="K193" s="935"/>
    </row>
    <row r="194" spans="1:11" x14ac:dyDescent="0.25">
      <c r="A194" s="933"/>
      <c r="B194" s="934"/>
      <c r="C194" s="934"/>
      <c r="D194" s="934"/>
      <c r="E194" s="934"/>
      <c r="F194" s="935"/>
      <c r="G194" s="933"/>
      <c r="H194" s="934"/>
      <c r="I194" s="934"/>
      <c r="J194" s="934"/>
      <c r="K194" s="935"/>
    </row>
    <row r="195" spans="1:11" ht="15.75" thickBot="1" x14ac:dyDescent="0.3">
      <c r="A195" s="933"/>
      <c r="B195" s="934"/>
      <c r="C195" s="934"/>
      <c r="D195" s="934"/>
      <c r="E195" s="934"/>
      <c r="F195" s="935"/>
      <c r="G195" s="933"/>
      <c r="H195" s="934"/>
      <c r="I195" s="934"/>
      <c r="J195" s="934"/>
      <c r="K195" s="935"/>
    </row>
    <row r="196" spans="1:11" x14ac:dyDescent="0.25">
      <c r="A196" s="1046" t="s">
        <v>1031</v>
      </c>
      <c r="B196" s="963"/>
      <c r="C196" s="963"/>
      <c r="D196" s="963"/>
      <c r="E196" s="963"/>
      <c r="F196" s="964"/>
      <c r="G196" s="967" t="s">
        <v>1032</v>
      </c>
      <c r="H196" s="968"/>
      <c r="I196" s="968"/>
      <c r="J196" s="968"/>
      <c r="K196" s="969"/>
    </row>
    <row r="197" spans="1:11" ht="15.75" thickBot="1" x14ac:dyDescent="0.3">
      <c r="A197" s="1047"/>
      <c r="B197" s="965"/>
      <c r="C197" s="965"/>
      <c r="D197" s="965"/>
      <c r="E197" s="965"/>
      <c r="F197" s="966"/>
      <c r="G197" s="970"/>
      <c r="H197" s="971"/>
      <c r="I197" s="971"/>
      <c r="J197" s="971"/>
      <c r="K197" s="972"/>
    </row>
    <row r="198" spans="1:11" x14ac:dyDescent="0.25">
      <c r="A198" s="948" t="s">
        <v>768</v>
      </c>
      <c r="B198" s="949"/>
      <c r="C198" s="949"/>
      <c r="D198" s="949"/>
      <c r="E198" s="949"/>
      <c r="F198" s="950"/>
      <c r="G198" s="948" t="s">
        <v>769</v>
      </c>
      <c r="H198" s="949"/>
      <c r="I198" s="949"/>
      <c r="J198" s="949"/>
      <c r="K198" s="950"/>
    </row>
    <row r="199" spans="1:11" x14ac:dyDescent="0.25">
      <c r="A199" s="933"/>
      <c r="B199" s="934"/>
      <c r="C199" s="934"/>
      <c r="D199" s="934"/>
      <c r="E199" s="934"/>
      <c r="F199" s="935"/>
      <c r="G199" s="933"/>
      <c r="H199" s="934"/>
      <c r="I199" s="934"/>
      <c r="J199" s="934"/>
      <c r="K199" s="935"/>
    </row>
    <row r="200" spans="1:11" x14ac:dyDescent="0.25">
      <c r="A200" s="933"/>
      <c r="B200" s="934"/>
      <c r="C200" s="934"/>
      <c r="D200" s="934"/>
      <c r="E200" s="934"/>
      <c r="F200" s="935"/>
      <c r="G200" s="933"/>
      <c r="H200" s="934"/>
      <c r="I200" s="934"/>
      <c r="J200" s="934"/>
      <c r="K200" s="935"/>
    </row>
    <row r="201" spans="1:11" x14ac:dyDescent="0.25">
      <c r="A201" s="933"/>
      <c r="B201" s="934"/>
      <c r="C201" s="934"/>
      <c r="D201" s="934"/>
      <c r="E201" s="934"/>
      <c r="F201" s="935"/>
      <c r="G201" s="933"/>
      <c r="H201" s="934"/>
      <c r="I201" s="934"/>
      <c r="J201" s="934"/>
      <c r="K201" s="935"/>
    </row>
    <row r="202" spans="1:11" x14ac:dyDescent="0.25">
      <c r="A202" s="933"/>
      <c r="B202" s="934"/>
      <c r="C202" s="934"/>
      <c r="D202" s="934"/>
      <c r="E202" s="934"/>
      <c r="F202" s="935"/>
      <c r="G202" s="933"/>
      <c r="H202" s="934"/>
      <c r="I202" s="934"/>
      <c r="J202" s="934"/>
      <c r="K202" s="935"/>
    </row>
    <row r="203" spans="1:11" x14ac:dyDescent="0.25">
      <c r="A203" s="933"/>
      <c r="B203" s="934"/>
      <c r="C203" s="934"/>
      <c r="D203" s="934"/>
      <c r="E203" s="934"/>
      <c r="F203" s="935"/>
      <c r="G203" s="933"/>
      <c r="H203" s="934"/>
      <c r="I203" s="934"/>
      <c r="J203" s="934"/>
      <c r="K203" s="935"/>
    </row>
    <row r="204" spans="1:11" x14ac:dyDescent="0.25">
      <c r="A204" s="933"/>
      <c r="B204" s="934"/>
      <c r="C204" s="934"/>
      <c r="D204" s="934"/>
      <c r="E204" s="934"/>
      <c r="F204" s="935"/>
      <c r="G204" s="933"/>
      <c r="H204" s="934"/>
      <c r="I204" s="934"/>
      <c r="J204" s="934"/>
      <c r="K204" s="935"/>
    </row>
    <row r="205" spans="1:11" x14ac:dyDescent="0.25">
      <c r="A205" s="933"/>
      <c r="B205" s="934"/>
      <c r="C205" s="934"/>
      <c r="D205" s="934"/>
      <c r="E205" s="934"/>
      <c r="F205" s="935"/>
      <c r="G205" s="933"/>
      <c r="H205" s="934"/>
      <c r="I205" s="934"/>
      <c r="J205" s="934"/>
      <c r="K205" s="935"/>
    </row>
    <row r="206" spans="1:11" x14ac:dyDescent="0.25">
      <c r="A206" s="933"/>
      <c r="B206" s="934"/>
      <c r="C206" s="934"/>
      <c r="D206" s="934"/>
      <c r="E206" s="934"/>
      <c r="F206" s="935"/>
      <c r="G206" s="933"/>
      <c r="H206" s="934"/>
      <c r="I206" s="934"/>
      <c r="J206" s="934"/>
      <c r="K206" s="935"/>
    </row>
    <row r="207" spans="1:11" x14ac:dyDescent="0.25">
      <c r="A207" s="933"/>
      <c r="B207" s="934"/>
      <c r="C207" s="934"/>
      <c r="D207" s="934"/>
      <c r="E207" s="934"/>
      <c r="F207" s="935"/>
      <c r="G207" s="933"/>
      <c r="H207" s="934"/>
      <c r="I207" s="934"/>
      <c r="J207" s="934"/>
      <c r="K207" s="935"/>
    </row>
    <row r="208" spans="1:11" x14ac:dyDescent="0.25">
      <c r="A208" s="933"/>
      <c r="B208" s="934"/>
      <c r="C208" s="934"/>
      <c r="D208" s="934"/>
      <c r="E208" s="934"/>
      <c r="F208" s="935"/>
      <c r="G208" s="933"/>
      <c r="H208" s="934"/>
      <c r="I208" s="934"/>
      <c r="J208" s="934"/>
      <c r="K208" s="935"/>
    </row>
    <row r="209" spans="1:11" x14ac:dyDescent="0.25">
      <c r="A209" s="933"/>
      <c r="B209" s="934"/>
      <c r="C209" s="934"/>
      <c r="D209" s="934"/>
      <c r="E209" s="934"/>
      <c r="F209" s="935"/>
      <c r="G209" s="933"/>
      <c r="H209" s="934"/>
      <c r="I209" s="934"/>
      <c r="J209" s="934"/>
      <c r="K209" s="935"/>
    </row>
    <row r="210" spans="1:11" x14ac:dyDescent="0.25">
      <c r="A210" s="933"/>
      <c r="B210" s="934"/>
      <c r="C210" s="934"/>
      <c r="D210" s="934"/>
      <c r="E210" s="934"/>
      <c r="F210" s="935"/>
      <c r="G210" s="933"/>
      <c r="H210" s="934"/>
      <c r="I210" s="934"/>
      <c r="J210" s="934"/>
      <c r="K210" s="935"/>
    </row>
    <row r="211" spans="1:11" ht="15.75" thickBot="1" x14ac:dyDescent="0.3">
      <c r="A211" s="933"/>
      <c r="B211" s="934"/>
      <c r="C211" s="934"/>
      <c r="D211" s="934"/>
      <c r="E211" s="934"/>
      <c r="F211" s="935"/>
      <c r="G211" s="933"/>
      <c r="H211" s="934"/>
      <c r="I211" s="934"/>
      <c r="J211" s="934"/>
      <c r="K211" s="935"/>
    </row>
    <row r="212" spans="1:11" x14ac:dyDescent="0.25">
      <c r="A212" s="1046" t="s">
        <v>1033</v>
      </c>
      <c r="B212" s="963"/>
      <c r="C212" s="963"/>
      <c r="D212" s="963"/>
      <c r="E212" s="963"/>
      <c r="F212" s="964"/>
      <c r="G212" s="967" t="s">
        <v>1034</v>
      </c>
      <c r="H212" s="968"/>
      <c r="I212" s="968"/>
      <c r="J212" s="968"/>
      <c r="K212" s="969"/>
    </row>
    <row r="213" spans="1:11" ht="15.75" thickBot="1" x14ac:dyDescent="0.3">
      <c r="A213" s="1047"/>
      <c r="B213" s="965"/>
      <c r="C213" s="965"/>
      <c r="D213" s="965"/>
      <c r="E213" s="965"/>
      <c r="F213" s="966"/>
      <c r="G213" s="970"/>
      <c r="H213" s="971"/>
      <c r="I213" s="971"/>
      <c r="J213" s="971"/>
      <c r="K213" s="972"/>
    </row>
    <row r="214" spans="1:11" x14ac:dyDescent="0.25">
      <c r="A214" s="948" t="s">
        <v>770</v>
      </c>
      <c r="B214" s="949"/>
      <c r="C214" s="949"/>
      <c r="D214" s="949"/>
      <c r="E214" s="949"/>
      <c r="F214" s="950"/>
      <c r="G214" s="948" t="s">
        <v>771</v>
      </c>
      <c r="H214" s="949"/>
      <c r="I214" s="949"/>
      <c r="J214" s="949"/>
      <c r="K214" s="950"/>
    </row>
    <row r="215" spans="1:11" x14ac:dyDescent="0.25">
      <c r="A215" s="933"/>
      <c r="B215" s="934"/>
      <c r="C215" s="934"/>
      <c r="D215" s="934"/>
      <c r="E215" s="934"/>
      <c r="F215" s="935"/>
      <c r="G215" s="933"/>
      <c r="H215" s="934"/>
      <c r="I215" s="934"/>
      <c r="J215" s="934"/>
      <c r="K215" s="935"/>
    </row>
    <row r="216" spans="1:11" x14ac:dyDescent="0.25">
      <c r="A216" s="933"/>
      <c r="B216" s="934"/>
      <c r="C216" s="934"/>
      <c r="D216" s="934"/>
      <c r="E216" s="934"/>
      <c r="F216" s="935"/>
      <c r="G216" s="933"/>
      <c r="H216" s="934"/>
      <c r="I216" s="934"/>
      <c r="J216" s="934"/>
      <c r="K216" s="935"/>
    </row>
    <row r="217" spans="1:11" x14ac:dyDescent="0.25">
      <c r="A217" s="933"/>
      <c r="B217" s="934"/>
      <c r="C217" s="934"/>
      <c r="D217" s="934"/>
      <c r="E217" s="934"/>
      <c r="F217" s="935"/>
      <c r="G217" s="933"/>
      <c r="H217" s="934"/>
      <c r="I217" s="934"/>
      <c r="J217" s="934"/>
      <c r="K217" s="935"/>
    </row>
    <row r="218" spans="1:11" x14ac:dyDescent="0.25">
      <c r="A218" s="933"/>
      <c r="B218" s="934"/>
      <c r="C218" s="934"/>
      <c r="D218" s="934"/>
      <c r="E218" s="934"/>
      <c r="F218" s="935"/>
      <c r="G218" s="933"/>
      <c r="H218" s="934"/>
      <c r="I218" s="934"/>
      <c r="J218" s="934"/>
      <c r="K218" s="935"/>
    </row>
    <row r="219" spans="1:11" x14ac:dyDescent="0.25">
      <c r="A219" s="933"/>
      <c r="B219" s="934"/>
      <c r="C219" s="934"/>
      <c r="D219" s="934"/>
      <c r="E219" s="934"/>
      <c r="F219" s="935"/>
      <c r="G219" s="933"/>
      <c r="H219" s="934"/>
      <c r="I219" s="934"/>
      <c r="J219" s="934"/>
      <c r="K219" s="935"/>
    </row>
    <row r="220" spans="1:11" x14ac:dyDescent="0.25">
      <c r="A220" s="933"/>
      <c r="B220" s="934"/>
      <c r="C220" s="934"/>
      <c r="D220" s="934"/>
      <c r="E220" s="934"/>
      <c r="F220" s="935"/>
      <c r="G220" s="933"/>
      <c r="H220" s="934"/>
      <c r="I220" s="934"/>
      <c r="J220" s="934"/>
      <c r="K220" s="935"/>
    </row>
    <row r="221" spans="1:11" x14ac:dyDescent="0.25">
      <c r="A221" s="933"/>
      <c r="B221" s="934"/>
      <c r="C221" s="934"/>
      <c r="D221" s="934"/>
      <c r="E221" s="934"/>
      <c r="F221" s="935"/>
      <c r="G221" s="933"/>
      <c r="H221" s="934"/>
      <c r="I221" s="934"/>
      <c r="J221" s="934"/>
      <c r="K221" s="935"/>
    </row>
    <row r="222" spans="1:11" x14ac:dyDescent="0.25">
      <c r="A222" s="933"/>
      <c r="B222" s="934"/>
      <c r="C222" s="934"/>
      <c r="D222" s="934"/>
      <c r="E222" s="934"/>
      <c r="F222" s="935"/>
      <c r="G222" s="933"/>
      <c r="H222" s="934"/>
      <c r="I222" s="934"/>
      <c r="J222" s="934"/>
      <c r="K222" s="935"/>
    </row>
    <row r="223" spans="1:11" x14ac:dyDescent="0.25">
      <c r="A223" s="933"/>
      <c r="B223" s="934"/>
      <c r="C223" s="934"/>
      <c r="D223" s="934"/>
      <c r="E223" s="934"/>
      <c r="F223" s="935"/>
      <c r="G223" s="933"/>
      <c r="H223" s="934"/>
      <c r="I223" s="934"/>
      <c r="J223" s="934"/>
      <c r="K223" s="935"/>
    </row>
    <row r="224" spans="1:11" x14ac:dyDescent="0.25">
      <c r="A224" s="933"/>
      <c r="B224" s="934"/>
      <c r="C224" s="934"/>
      <c r="D224" s="934"/>
      <c r="E224" s="934"/>
      <c r="F224" s="935"/>
      <c r="G224" s="933"/>
      <c r="H224" s="934"/>
      <c r="I224" s="934"/>
      <c r="J224" s="934"/>
      <c r="K224" s="935"/>
    </row>
    <row r="225" spans="1:11" x14ac:dyDescent="0.25">
      <c r="A225" s="933"/>
      <c r="B225" s="934"/>
      <c r="C225" s="934"/>
      <c r="D225" s="934"/>
      <c r="E225" s="934"/>
      <c r="F225" s="935"/>
      <c r="G225" s="933"/>
      <c r="H225" s="934"/>
      <c r="I225" s="934"/>
      <c r="J225" s="934"/>
      <c r="K225" s="935"/>
    </row>
    <row r="226" spans="1:11" x14ac:dyDescent="0.25">
      <c r="A226" s="933"/>
      <c r="B226" s="934"/>
      <c r="C226" s="934"/>
      <c r="D226" s="934"/>
      <c r="E226" s="934"/>
      <c r="F226" s="935"/>
      <c r="G226" s="933"/>
      <c r="H226" s="934"/>
      <c r="I226" s="934"/>
      <c r="J226" s="934"/>
      <c r="K226" s="935"/>
    </row>
    <row r="227" spans="1:11" ht="15.75" thickBot="1" x14ac:dyDescent="0.3">
      <c r="A227" s="933"/>
      <c r="B227" s="934"/>
      <c r="C227" s="934"/>
      <c r="D227" s="934"/>
      <c r="E227" s="934"/>
      <c r="F227" s="935"/>
      <c r="G227" s="933"/>
      <c r="H227" s="934"/>
      <c r="I227" s="934"/>
      <c r="J227" s="934"/>
      <c r="K227" s="935"/>
    </row>
    <row r="228" spans="1:11" x14ac:dyDescent="0.25">
      <c r="A228" s="967" t="s">
        <v>1035</v>
      </c>
      <c r="B228" s="968"/>
      <c r="C228" s="968"/>
      <c r="D228" s="968"/>
      <c r="E228" s="968"/>
      <c r="F228" s="969"/>
      <c r="G228" s="967" t="s">
        <v>1036</v>
      </c>
      <c r="H228" s="968"/>
      <c r="I228" s="968"/>
      <c r="J228" s="968"/>
      <c r="K228" s="969"/>
    </row>
    <row r="229" spans="1:11" ht="15.75" thickBot="1" x14ac:dyDescent="0.3">
      <c r="A229" s="970"/>
      <c r="B229" s="971"/>
      <c r="C229" s="971"/>
      <c r="D229" s="971"/>
      <c r="E229" s="971"/>
      <c r="F229" s="972"/>
      <c r="G229" s="970"/>
      <c r="H229" s="971"/>
      <c r="I229" s="971"/>
      <c r="J229" s="971"/>
      <c r="K229" s="972"/>
    </row>
    <row r="230" spans="1:11" x14ac:dyDescent="0.25">
      <c r="A230" s="933" t="s">
        <v>653</v>
      </c>
      <c r="B230" s="934"/>
      <c r="C230" s="934"/>
      <c r="D230" s="934"/>
      <c r="E230" s="934"/>
      <c r="F230" s="935"/>
      <c r="G230" s="933" t="s">
        <v>654</v>
      </c>
      <c r="H230" s="934"/>
      <c r="I230" s="934"/>
      <c r="J230" s="934"/>
      <c r="K230" s="935"/>
    </row>
    <row r="231" spans="1:11" x14ac:dyDescent="0.25">
      <c r="A231" s="933"/>
      <c r="B231" s="934"/>
      <c r="C231" s="934"/>
      <c r="D231" s="934"/>
      <c r="E231" s="934"/>
      <c r="F231" s="935"/>
      <c r="G231" s="933"/>
      <c r="H231" s="934"/>
      <c r="I231" s="934"/>
      <c r="J231" s="934"/>
      <c r="K231" s="935"/>
    </row>
    <row r="232" spans="1:11" x14ac:dyDescent="0.25">
      <c r="A232" s="933"/>
      <c r="B232" s="934"/>
      <c r="C232" s="934"/>
      <c r="D232" s="934"/>
      <c r="E232" s="934"/>
      <c r="F232" s="935"/>
      <c r="G232" s="933"/>
      <c r="H232" s="934"/>
      <c r="I232" s="934"/>
      <c r="J232" s="934"/>
      <c r="K232" s="935"/>
    </row>
    <row r="233" spans="1:11" x14ac:dyDescent="0.25">
      <c r="A233" s="933"/>
      <c r="B233" s="934"/>
      <c r="C233" s="934"/>
      <c r="D233" s="934"/>
      <c r="E233" s="934"/>
      <c r="F233" s="935"/>
      <c r="G233" s="933"/>
      <c r="H233" s="934"/>
      <c r="I233" s="934"/>
      <c r="J233" s="934"/>
      <c r="K233" s="935"/>
    </row>
    <row r="234" spans="1:11" x14ac:dyDescent="0.25">
      <c r="A234" s="933"/>
      <c r="B234" s="934"/>
      <c r="C234" s="934"/>
      <c r="D234" s="934"/>
      <c r="E234" s="934"/>
      <c r="F234" s="935"/>
      <c r="G234" s="933"/>
      <c r="H234" s="934"/>
      <c r="I234" s="934"/>
      <c r="J234" s="934"/>
      <c r="K234" s="935"/>
    </row>
    <row r="235" spans="1:11" x14ac:dyDescent="0.25">
      <c r="A235" s="933"/>
      <c r="B235" s="934"/>
      <c r="C235" s="934"/>
      <c r="D235" s="934"/>
      <c r="E235" s="934"/>
      <c r="F235" s="935"/>
      <c r="G235" s="933"/>
      <c r="H235" s="934"/>
      <c r="I235" s="934"/>
      <c r="J235" s="934"/>
      <c r="K235" s="935"/>
    </row>
    <row r="236" spans="1:11" x14ac:dyDescent="0.25">
      <c r="A236" s="933"/>
      <c r="B236" s="934"/>
      <c r="C236" s="934"/>
      <c r="D236" s="934"/>
      <c r="E236" s="934"/>
      <c r="F236" s="935"/>
      <c r="G236" s="933"/>
      <c r="H236" s="934"/>
      <c r="I236" s="934"/>
      <c r="J236" s="934"/>
      <c r="K236" s="935"/>
    </row>
    <row r="237" spans="1:11" x14ac:dyDescent="0.25">
      <c r="A237" s="933"/>
      <c r="B237" s="934"/>
      <c r="C237" s="934"/>
      <c r="D237" s="934"/>
      <c r="E237" s="934"/>
      <c r="F237" s="935"/>
      <c r="G237" s="933"/>
      <c r="H237" s="934"/>
      <c r="I237" s="934"/>
      <c r="J237" s="934"/>
      <c r="K237" s="935"/>
    </row>
    <row r="238" spans="1:11" x14ac:dyDescent="0.25">
      <c r="A238" s="933"/>
      <c r="B238" s="934"/>
      <c r="C238" s="934"/>
      <c r="D238" s="934"/>
      <c r="E238" s="934"/>
      <c r="F238" s="935"/>
      <c r="G238" s="933"/>
      <c r="H238" s="934"/>
      <c r="I238" s="934"/>
      <c r="J238" s="934"/>
      <c r="K238" s="935"/>
    </row>
    <row r="239" spans="1:11" x14ac:dyDescent="0.25">
      <c r="A239" s="933"/>
      <c r="B239" s="934"/>
      <c r="C239" s="934"/>
      <c r="D239" s="934"/>
      <c r="E239" s="934"/>
      <c r="F239" s="935"/>
      <c r="G239" s="933"/>
      <c r="H239" s="934"/>
      <c r="I239" s="934"/>
      <c r="J239" s="934"/>
      <c r="K239" s="935"/>
    </row>
    <row r="240" spans="1:11" x14ac:dyDescent="0.25">
      <c r="A240" s="933"/>
      <c r="B240" s="934"/>
      <c r="C240" s="934"/>
      <c r="D240" s="934"/>
      <c r="E240" s="934"/>
      <c r="F240" s="935"/>
      <c r="G240" s="933"/>
      <c r="H240" s="934"/>
      <c r="I240" s="934"/>
      <c r="J240" s="934"/>
      <c r="K240" s="935"/>
    </row>
    <row r="241" spans="1:11" x14ac:dyDescent="0.25">
      <c r="A241" s="933"/>
      <c r="B241" s="934"/>
      <c r="C241" s="934"/>
      <c r="D241" s="934"/>
      <c r="E241" s="934"/>
      <c r="F241" s="935"/>
      <c r="G241" s="933"/>
      <c r="H241" s="934"/>
      <c r="I241" s="934"/>
      <c r="J241" s="934"/>
      <c r="K241" s="935"/>
    </row>
    <row r="242" spans="1:11" x14ac:dyDescent="0.25">
      <c r="A242" s="933"/>
      <c r="B242" s="934"/>
      <c r="C242" s="934"/>
      <c r="D242" s="934"/>
      <c r="E242" s="934"/>
      <c r="F242" s="935"/>
      <c r="G242" s="933"/>
      <c r="H242" s="934"/>
      <c r="I242" s="934"/>
      <c r="J242" s="934"/>
      <c r="K242" s="935"/>
    </row>
    <row r="243" spans="1:11" ht="15.75" thickBot="1" x14ac:dyDescent="0.3">
      <c r="A243" s="933"/>
      <c r="B243" s="934"/>
      <c r="C243" s="934"/>
      <c r="D243" s="934"/>
      <c r="E243" s="934"/>
      <c r="F243" s="935"/>
      <c r="G243" s="933"/>
      <c r="H243" s="934"/>
      <c r="I243" s="934"/>
      <c r="J243" s="934"/>
      <c r="K243" s="935"/>
    </row>
    <row r="244" spans="1:11" x14ac:dyDescent="0.25">
      <c r="A244" s="1046" t="s">
        <v>1037</v>
      </c>
      <c r="B244" s="963"/>
      <c r="C244" s="963"/>
      <c r="D244" s="963"/>
      <c r="E244" s="963"/>
      <c r="F244" s="964"/>
      <c r="G244" s="967" t="s">
        <v>1038</v>
      </c>
      <c r="H244" s="968"/>
      <c r="I244" s="968"/>
      <c r="J244" s="968"/>
      <c r="K244" s="969"/>
    </row>
    <row r="245" spans="1:11" ht="15.75" thickBot="1" x14ac:dyDescent="0.3">
      <c r="A245" s="1047"/>
      <c r="B245" s="965"/>
      <c r="C245" s="965"/>
      <c r="D245" s="965"/>
      <c r="E245" s="965"/>
      <c r="F245" s="966"/>
      <c r="G245" s="970"/>
      <c r="H245" s="971"/>
      <c r="I245" s="971"/>
      <c r="J245" s="971"/>
      <c r="K245" s="972"/>
    </row>
    <row r="246" spans="1:11" x14ac:dyDescent="0.25">
      <c r="A246" s="948" t="s">
        <v>768</v>
      </c>
      <c r="B246" s="949"/>
      <c r="C246" s="949"/>
      <c r="D246" s="949"/>
      <c r="E246" s="949"/>
      <c r="F246" s="950"/>
      <c r="G246" s="948" t="s">
        <v>769</v>
      </c>
      <c r="H246" s="949"/>
      <c r="I246" s="949"/>
      <c r="J246" s="949"/>
      <c r="K246" s="950"/>
    </row>
    <row r="247" spans="1:11" x14ac:dyDescent="0.25">
      <c r="A247" s="933"/>
      <c r="B247" s="934"/>
      <c r="C247" s="934"/>
      <c r="D247" s="934"/>
      <c r="E247" s="934"/>
      <c r="F247" s="935"/>
      <c r="G247" s="933"/>
      <c r="H247" s="934"/>
      <c r="I247" s="934"/>
      <c r="J247" s="934"/>
      <c r="K247" s="935"/>
    </row>
    <row r="248" spans="1:11" x14ac:dyDescent="0.25">
      <c r="A248" s="933"/>
      <c r="B248" s="934"/>
      <c r="C248" s="934"/>
      <c r="D248" s="934"/>
      <c r="E248" s="934"/>
      <c r="F248" s="935"/>
      <c r="G248" s="933"/>
      <c r="H248" s="934"/>
      <c r="I248" s="934"/>
      <c r="J248" s="934"/>
      <c r="K248" s="935"/>
    </row>
    <row r="249" spans="1:11" x14ac:dyDescent="0.25">
      <c r="A249" s="933"/>
      <c r="B249" s="934"/>
      <c r="C249" s="934"/>
      <c r="D249" s="934"/>
      <c r="E249" s="934"/>
      <c r="F249" s="935"/>
      <c r="G249" s="933"/>
      <c r="H249" s="934"/>
      <c r="I249" s="934"/>
      <c r="J249" s="934"/>
      <c r="K249" s="935"/>
    </row>
    <row r="250" spans="1:11" x14ac:dyDescent="0.25">
      <c r="A250" s="933"/>
      <c r="B250" s="934"/>
      <c r="C250" s="934"/>
      <c r="D250" s="934"/>
      <c r="E250" s="934"/>
      <c r="F250" s="935"/>
      <c r="G250" s="933"/>
      <c r="H250" s="934"/>
      <c r="I250" s="934"/>
      <c r="J250" s="934"/>
      <c r="K250" s="935"/>
    </row>
    <row r="251" spans="1:11" x14ac:dyDescent="0.25">
      <c r="A251" s="933"/>
      <c r="B251" s="934"/>
      <c r="C251" s="934"/>
      <c r="D251" s="934"/>
      <c r="E251" s="934"/>
      <c r="F251" s="935"/>
      <c r="G251" s="933"/>
      <c r="H251" s="934"/>
      <c r="I251" s="934"/>
      <c r="J251" s="934"/>
      <c r="K251" s="935"/>
    </row>
    <row r="252" spans="1:11" x14ac:dyDescent="0.25">
      <c r="A252" s="933"/>
      <c r="B252" s="934"/>
      <c r="C252" s="934"/>
      <c r="D252" s="934"/>
      <c r="E252" s="934"/>
      <c r="F252" s="935"/>
      <c r="G252" s="933"/>
      <c r="H252" s="934"/>
      <c r="I252" s="934"/>
      <c r="J252" s="934"/>
      <c r="K252" s="935"/>
    </row>
    <row r="253" spans="1:11" x14ac:dyDescent="0.25">
      <c r="A253" s="933"/>
      <c r="B253" s="934"/>
      <c r="C253" s="934"/>
      <c r="D253" s="934"/>
      <c r="E253" s="934"/>
      <c r="F253" s="935"/>
      <c r="G253" s="933"/>
      <c r="H253" s="934"/>
      <c r="I253" s="934"/>
      <c r="J253" s="934"/>
      <c r="K253" s="935"/>
    </row>
    <row r="254" spans="1:11" x14ac:dyDescent="0.25">
      <c r="A254" s="933"/>
      <c r="B254" s="934"/>
      <c r="C254" s="934"/>
      <c r="D254" s="934"/>
      <c r="E254" s="934"/>
      <c r="F254" s="935"/>
      <c r="G254" s="933"/>
      <c r="H254" s="934"/>
      <c r="I254" s="934"/>
      <c r="J254" s="934"/>
      <c r="K254" s="935"/>
    </row>
    <row r="255" spans="1:11" x14ac:dyDescent="0.25">
      <c r="A255" s="933"/>
      <c r="B255" s="934"/>
      <c r="C255" s="934"/>
      <c r="D255" s="934"/>
      <c r="E255" s="934"/>
      <c r="F255" s="935"/>
      <c r="G255" s="933"/>
      <c r="H255" s="934"/>
      <c r="I255" s="934"/>
      <c r="J255" s="934"/>
      <c r="K255" s="935"/>
    </row>
    <row r="256" spans="1:11" x14ac:dyDescent="0.25">
      <c r="A256" s="933"/>
      <c r="B256" s="934"/>
      <c r="C256" s="934"/>
      <c r="D256" s="934"/>
      <c r="E256" s="934"/>
      <c r="F256" s="935"/>
      <c r="G256" s="933"/>
      <c r="H256" s="934"/>
      <c r="I256" s="934"/>
      <c r="J256" s="934"/>
      <c r="K256" s="935"/>
    </row>
    <row r="257" spans="1:11" x14ac:dyDescent="0.25">
      <c r="A257" s="933"/>
      <c r="B257" s="934"/>
      <c r="C257" s="934"/>
      <c r="D257" s="934"/>
      <c r="E257" s="934"/>
      <c r="F257" s="935"/>
      <c r="G257" s="933"/>
      <c r="H257" s="934"/>
      <c r="I257" s="934"/>
      <c r="J257" s="934"/>
      <c r="K257" s="935"/>
    </row>
    <row r="258" spans="1:11" x14ac:dyDescent="0.25">
      <c r="A258" s="933"/>
      <c r="B258" s="934"/>
      <c r="C258" s="934"/>
      <c r="D258" s="934"/>
      <c r="E258" s="934"/>
      <c r="F258" s="935"/>
      <c r="G258" s="933"/>
      <c r="H258" s="934"/>
      <c r="I258" s="934"/>
      <c r="J258" s="934"/>
      <c r="K258" s="935"/>
    </row>
    <row r="259" spans="1:11" ht="15.75" thickBot="1" x14ac:dyDescent="0.3">
      <c r="A259" s="933"/>
      <c r="B259" s="934"/>
      <c r="C259" s="934"/>
      <c r="D259" s="934"/>
      <c r="E259" s="934"/>
      <c r="F259" s="935"/>
      <c r="G259" s="933"/>
      <c r="H259" s="934"/>
      <c r="I259" s="934"/>
      <c r="J259" s="934"/>
      <c r="K259" s="935"/>
    </row>
    <row r="260" spans="1:11" x14ac:dyDescent="0.25">
      <c r="A260" s="1046" t="s">
        <v>857</v>
      </c>
      <c r="B260" s="963"/>
      <c r="C260" s="963"/>
      <c r="D260" s="963"/>
      <c r="E260" s="963"/>
      <c r="F260" s="964"/>
      <c r="G260" s="967" t="s">
        <v>881</v>
      </c>
      <c r="H260" s="968"/>
      <c r="I260" s="968"/>
      <c r="J260" s="968"/>
      <c r="K260" s="969"/>
    </row>
    <row r="261" spans="1:11" ht="15.75" thickBot="1" x14ac:dyDescent="0.3">
      <c r="A261" s="1047"/>
      <c r="B261" s="965"/>
      <c r="C261" s="965"/>
      <c r="D261" s="965"/>
      <c r="E261" s="965"/>
      <c r="F261" s="966"/>
      <c r="G261" s="970"/>
      <c r="H261" s="971"/>
      <c r="I261" s="971"/>
      <c r="J261" s="971"/>
      <c r="K261" s="972"/>
    </row>
    <row r="262" spans="1:11" x14ac:dyDescent="0.25">
      <c r="A262" s="948" t="s">
        <v>770</v>
      </c>
      <c r="B262" s="949"/>
      <c r="C262" s="949"/>
      <c r="D262" s="949"/>
      <c r="E262" s="949"/>
      <c r="F262" s="950"/>
      <c r="G262" s="948" t="s">
        <v>771</v>
      </c>
      <c r="H262" s="949"/>
      <c r="I262" s="949"/>
      <c r="J262" s="949"/>
      <c r="K262" s="950"/>
    </row>
    <row r="263" spans="1:11" x14ac:dyDescent="0.25">
      <c r="A263" s="933"/>
      <c r="B263" s="934"/>
      <c r="C263" s="934"/>
      <c r="D263" s="934"/>
      <c r="E263" s="934"/>
      <c r="F263" s="935"/>
      <c r="G263" s="933"/>
      <c r="H263" s="934"/>
      <c r="I263" s="934"/>
      <c r="J263" s="934"/>
      <c r="K263" s="935"/>
    </row>
    <row r="264" spans="1:11" x14ac:dyDescent="0.25">
      <c r="A264" s="933"/>
      <c r="B264" s="934"/>
      <c r="C264" s="934"/>
      <c r="D264" s="934"/>
      <c r="E264" s="934"/>
      <c r="F264" s="935"/>
      <c r="G264" s="933"/>
      <c r="H264" s="934"/>
      <c r="I264" s="934"/>
      <c r="J264" s="934"/>
      <c r="K264" s="935"/>
    </row>
    <row r="265" spans="1:11" x14ac:dyDescent="0.25">
      <c r="A265" s="933"/>
      <c r="B265" s="934"/>
      <c r="C265" s="934"/>
      <c r="D265" s="934"/>
      <c r="E265" s="934"/>
      <c r="F265" s="935"/>
      <c r="G265" s="933"/>
      <c r="H265" s="934"/>
      <c r="I265" s="934"/>
      <c r="J265" s="934"/>
      <c r="K265" s="935"/>
    </row>
    <row r="266" spans="1:11" x14ac:dyDescent="0.25">
      <c r="A266" s="933"/>
      <c r="B266" s="934"/>
      <c r="C266" s="934"/>
      <c r="D266" s="934"/>
      <c r="E266" s="934"/>
      <c r="F266" s="935"/>
      <c r="G266" s="933"/>
      <c r="H266" s="934"/>
      <c r="I266" s="934"/>
      <c r="J266" s="934"/>
      <c r="K266" s="935"/>
    </row>
    <row r="267" spans="1:11" x14ac:dyDescent="0.25">
      <c r="A267" s="933"/>
      <c r="B267" s="934"/>
      <c r="C267" s="934"/>
      <c r="D267" s="934"/>
      <c r="E267" s="934"/>
      <c r="F267" s="935"/>
      <c r="G267" s="933"/>
      <c r="H267" s="934"/>
      <c r="I267" s="934"/>
      <c r="J267" s="934"/>
      <c r="K267" s="935"/>
    </row>
    <row r="268" spans="1:11" x14ac:dyDescent="0.25">
      <c r="A268" s="933"/>
      <c r="B268" s="934"/>
      <c r="C268" s="934"/>
      <c r="D268" s="934"/>
      <c r="E268" s="934"/>
      <c r="F268" s="935"/>
      <c r="G268" s="933"/>
      <c r="H268" s="934"/>
      <c r="I268" s="934"/>
      <c r="J268" s="934"/>
      <c r="K268" s="935"/>
    </row>
    <row r="269" spans="1:11" x14ac:dyDescent="0.25">
      <c r="A269" s="933"/>
      <c r="B269" s="934"/>
      <c r="C269" s="934"/>
      <c r="D269" s="934"/>
      <c r="E269" s="934"/>
      <c r="F269" s="935"/>
      <c r="G269" s="933"/>
      <c r="H269" s="934"/>
      <c r="I269" s="934"/>
      <c r="J269" s="934"/>
      <c r="K269" s="935"/>
    </row>
    <row r="270" spans="1:11" x14ac:dyDescent="0.25">
      <c r="A270" s="933"/>
      <c r="B270" s="934"/>
      <c r="C270" s="934"/>
      <c r="D270" s="934"/>
      <c r="E270" s="934"/>
      <c r="F270" s="935"/>
      <c r="G270" s="933"/>
      <c r="H270" s="934"/>
      <c r="I270" s="934"/>
      <c r="J270" s="934"/>
      <c r="K270" s="935"/>
    </row>
    <row r="271" spans="1:11" x14ac:dyDescent="0.25">
      <c r="A271" s="933"/>
      <c r="B271" s="934"/>
      <c r="C271" s="934"/>
      <c r="D271" s="934"/>
      <c r="E271" s="934"/>
      <c r="F271" s="935"/>
      <c r="G271" s="933"/>
      <c r="H271" s="934"/>
      <c r="I271" s="934"/>
      <c r="J271" s="934"/>
      <c r="K271" s="935"/>
    </row>
    <row r="272" spans="1:11" x14ac:dyDescent="0.25">
      <c r="A272" s="933"/>
      <c r="B272" s="934"/>
      <c r="C272" s="934"/>
      <c r="D272" s="934"/>
      <c r="E272" s="934"/>
      <c r="F272" s="935"/>
      <c r="G272" s="933"/>
      <c r="H272" s="934"/>
      <c r="I272" s="934"/>
      <c r="J272" s="934"/>
      <c r="K272" s="935"/>
    </row>
    <row r="273" spans="1:11" x14ac:dyDescent="0.25">
      <c r="A273" s="933"/>
      <c r="B273" s="934"/>
      <c r="C273" s="934"/>
      <c r="D273" s="934"/>
      <c r="E273" s="934"/>
      <c r="F273" s="935"/>
      <c r="G273" s="933"/>
      <c r="H273" s="934"/>
      <c r="I273" s="934"/>
      <c r="J273" s="934"/>
      <c r="K273" s="935"/>
    </row>
    <row r="274" spans="1:11" x14ac:dyDescent="0.25">
      <c r="A274" s="933"/>
      <c r="B274" s="934"/>
      <c r="C274" s="934"/>
      <c r="D274" s="934"/>
      <c r="E274" s="934"/>
      <c r="F274" s="935"/>
      <c r="G274" s="933"/>
      <c r="H274" s="934"/>
      <c r="I274" s="934"/>
      <c r="J274" s="934"/>
      <c r="K274" s="935"/>
    </row>
    <row r="275" spans="1:11" ht="15.75" thickBot="1" x14ac:dyDescent="0.3">
      <c r="A275" s="933"/>
      <c r="B275" s="934"/>
      <c r="C275" s="934"/>
      <c r="D275" s="934"/>
      <c r="E275" s="934"/>
      <c r="F275" s="935"/>
      <c r="G275" s="933"/>
      <c r="H275" s="934"/>
      <c r="I275" s="934"/>
      <c r="J275" s="934"/>
      <c r="K275" s="935"/>
    </row>
    <row r="276" spans="1:11" x14ac:dyDescent="0.25">
      <c r="A276" s="967" t="s">
        <v>1039</v>
      </c>
      <c r="B276" s="968"/>
      <c r="C276" s="968"/>
      <c r="D276" s="968"/>
      <c r="E276" s="968"/>
      <c r="F276" s="969"/>
      <c r="G276" s="967" t="s">
        <v>1040</v>
      </c>
      <c r="H276" s="968"/>
      <c r="I276" s="968"/>
      <c r="J276" s="968"/>
      <c r="K276" s="969"/>
    </row>
    <row r="277" spans="1:11" ht="15.75" thickBot="1" x14ac:dyDescent="0.3">
      <c r="A277" s="970"/>
      <c r="B277" s="971"/>
      <c r="C277" s="971"/>
      <c r="D277" s="971"/>
      <c r="E277" s="971"/>
      <c r="F277" s="972"/>
      <c r="G277" s="970"/>
      <c r="H277" s="971"/>
      <c r="I277" s="971"/>
      <c r="J277" s="971"/>
      <c r="K277" s="972"/>
    </row>
    <row r="278" spans="1:11" x14ac:dyDescent="0.25">
      <c r="A278" s="933"/>
      <c r="B278" s="934"/>
      <c r="C278" s="934"/>
      <c r="D278" s="934"/>
      <c r="E278" s="934"/>
      <c r="F278" s="935"/>
      <c r="G278" s="933" t="s">
        <v>654</v>
      </c>
      <c r="H278" s="934"/>
      <c r="I278" s="934"/>
      <c r="J278" s="934"/>
      <c r="K278" s="935"/>
    </row>
    <row r="279" spans="1:11" x14ac:dyDescent="0.25">
      <c r="A279" s="933"/>
      <c r="B279" s="934"/>
      <c r="C279" s="934"/>
      <c r="D279" s="934"/>
      <c r="E279" s="934"/>
      <c r="F279" s="935"/>
      <c r="G279" s="933"/>
      <c r="H279" s="934"/>
      <c r="I279" s="934"/>
      <c r="J279" s="934"/>
      <c r="K279" s="935"/>
    </row>
    <row r="280" spans="1:11" x14ac:dyDescent="0.25">
      <c r="A280" s="933"/>
      <c r="B280" s="934"/>
      <c r="C280" s="934"/>
      <c r="D280" s="934"/>
      <c r="E280" s="934"/>
      <c r="F280" s="935"/>
      <c r="G280" s="933"/>
      <c r="H280" s="934"/>
      <c r="I280" s="934"/>
      <c r="J280" s="934"/>
      <c r="K280" s="935"/>
    </row>
    <row r="281" spans="1:11" x14ac:dyDescent="0.25">
      <c r="A281" s="933"/>
      <c r="B281" s="934"/>
      <c r="C281" s="934"/>
      <c r="D281" s="934"/>
      <c r="E281" s="934"/>
      <c r="F281" s="935"/>
      <c r="G281" s="933"/>
      <c r="H281" s="934"/>
      <c r="I281" s="934"/>
      <c r="J281" s="934"/>
      <c r="K281" s="935"/>
    </row>
    <row r="282" spans="1:11" x14ac:dyDescent="0.25">
      <c r="A282" s="933"/>
      <c r="B282" s="934"/>
      <c r="C282" s="934"/>
      <c r="D282" s="934"/>
      <c r="E282" s="934"/>
      <c r="F282" s="935"/>
      <c r="G282" s="933"/>
      <c r="H282" s="934"/>
      <c r="I282" s="934"/>
      <c r="J282" s="934"/>
      <c r="K282" s="935"/>
    </row>
    <row r="283" spans="1:11" x14ac:dyDescent="0.25">
      <c r="A283" s="933"/>
      <c r="B283" s="934"/>
      <c r="C283" s="934"/>
      <c r="D283" s="934"/>
      <c r="E283" s="934"/>
      <c r="F283" s="935"/>
      <c r="G283" s="933"/>
      <c r="H283" s="934"/>
      <c r="I283" s="934"/>
      <c r="J283" s="934"/>
      <c r="K283" s="935"/>
    </row>
    <row r="284" spans="1:11" x14ac:dyDescent="0.25">
      <c r="A284" s="933"/>
      <c r="B284" s="934"/>
      <c r="C284" s="934"/>
      <c r="D284" s="934"/>
      <c r="E284" s="934"/>
      <c r="F284" s="935"/>
      <c r="G284" s="933"/>
      <c r="H284" s="934"/>
      <c r="I284" s="934"/>
      <c r="J284" s="934"/>
      <c r="K284" s="935"/>
    </row>
    <row r="285" spans="1:11" x14ac:dyDescent="0.25">
      <c r="A285" s="933"/>
      <c r="B285" s="934"/>
      <c r="C285" s="934"/>
      <c r="D285" s="934"/>
      <c r="E285" s="934"/>
      <c r="F285" s="935"/>
      <c r="G285" s="933"/>
      <c r="H285" s="934"/>
      <c r="I285" s="934"/>
      <c r="J285" s="934"/>
      <c r="K285" s="935"/>
    </row>
    <row r="286" spans="1:11" x14ac:dyDescent="0.25">
      <c r="A286" s="933"/>
      <c r="B286" s="934"/>
      <c r="C286" s="934"/>
      <c r="D286" s="934"/>
      <c r="E286" s="934"/>
      <c r="F286" s="935"/>
      <c r="G286" s="933"/>
      <c r="H286" s="934"/>
      <c r="I286" s="934"/>
      <c r="J286" s="934"/>
      <c r="K286" s="935"/>
    </row>
    <row r="287" spans="1:11" x14ac:dyDescent="0.25">
      <c r="A287" s="933"/>
      <c r="B287" s="934"/>
      <c r="C287" s="934"/>
      <c r="D287" s="934"/>
      <c r="E287" s="934"/>
      <c r="F287" s="935"/>
      <c r="G287" s="933"/>
      <c r="H287" s="934"/>
      <c r="I287" s="934"/>
      <c r="J287" s="934"/>
      <c r="K287" s="935"/>
    </row>
    <row r="288" spans="1:11" x14ac:dyDescent="0.25">
      <c r="A288" s="933"/>
      <c r="B288" s="934"/>
      <c r="C288" s="934"/>
      <c r="D288" s="934"/>
      <c r="E288" s="934"/>
      <c r="F288" s="935"/>
      <c r="G288" s="933"/>
      <c r="H288" s="934"/>
      <c r="I288" s="934"/>
      <c r="J288" s="934"/>
      <c r="K288" s="935"/>
    </row>
    <row r="289" spans="1:11" x14ac:dyDescent="0.25">
      <c r="A289" s="933"/>
      <c r="B289" s="934"/>
      <c r="C289" s="934"/>
      <c r="D289" s="934"/>
      <c r="E289" s="934"/>
      <c r="F289" s="935"/>
      <c r="G289" s="933"/>
      <c r="H289" s="934"/>
      <c r="I289" s="934"/>
      <c r="J289" s="934"/>
      <c r="K289" s="935"/>
    </row>
    <row r="290" spans="1:11" x14ac:dyDescent="0.25">
      <c r="A290" s="933"/>
      <c r="B290" s="934"/>
      <c r="C290" s="934"/>
      <c r="D290" s="934"/>
      <c r="E290" s="934"/>
      <c r="F290" s="935"/>
      <c r="G290" s="933"/>
      <c r="H290" s="934"/>
      <c r="I290" s="934"/>
      <c r="J290" s="934"/>
      <c r="K290" s="935"/>
    </row>
    <row r="291" spans="1:11" ht="15.75" thickBot="1" x14ac:dyDescent="0.3">
      <c r="A291" s="933"/>
      <c r="B291" s="934"/>
      <c r="C291" s="934"/>
      <c r="D291" s="934"/>
      <c r="E291" s="934"/>
      <c r="F291" s="935"/>
      <c r="G291" s="933"/>
      <c r="H291" s="934"/>
      <c r="I291" s="934"/>
      <c r="J291" s="934"/>
      <c r="K291" s="935"/>
    </row>
    <row r="292" spans="1:11" x14ac:dyDescent="0.25">
      <c r="A292" s="1046" t="s">
        <v>1041</v>
      </c>
      <c r="B292" s="963"/>
      <c r="C292" s="963"/>
      <c r="D292" s="963"/>
      <c r="E292" s="963"/>
      <c r="F292" s="964"/>
      <c r="G292" s="967" t="s">
        <v>1042</v>
      </c>
      <c r="H292" s="968"/>
      <c r="I292" s="968"/>
      <c r="J292" s="968"/>
      <c r="K292" s="969"/>
    </row>
    <row r="293" spans="1:11" ht="15.75" thickBot="1" x14ac:dyDescent="0.3">
      <c r="A293" s="1047"/>
      <c r="B293" s="965"/>
      <c r="C293" s="965"/>
      <c r="D293" s="965"/>
      <c r="E293" s="965"/>
      <c r="F293" s="966"/>
      <c r="G293" s="970"/>
      <c r="H293" s="971"/>
      <c r="I293" s="971"/>
      <c r="J293" s="971"/>
      <c r="K293" s="972"/>
    </row>
    <row r="294" spans="1:11" x14ac:dyDescent="0.25">
      <c r="A294" s="948" t="s">
        <v>768</v>
      </c>
      <c r="B294" s="949"/>
      <c r="C294" s="949"/>
      <c r="D294" s="949"/>
      <c r="E294" s="949"/>
      <c r="F294" s="950"/>
      <c r="G294" s="948"/>
      <c r="H294" s="949"/>
      <c r="I294" s="949"/>
      <c r="J294" s="949"/>
      <c r="K294" s="950"/>
    </row>
    <row r="295" spans="1:11" x14ac:dyDescent="0.25">
      <c r="A295" s="933"/>
      <c r="B295" s="934"/>
      <c r="C295" s="934"/>
      <c r="D295" s="934"/>
      <c r="E295" s="934"/>
      <c r="F295" s="935"/>
      <c r="G295" s="933"/>
      <c r="H295" s="934"/>
      <c r="I295" s="934"/>
      <c r="J295" s="934"/>
      <c r="K295" s="935"/>
    </row>
    <row r="296" spans="1:11" x14ac:dyDescent="0.25">
      <c r="A296" s="933"/>
      <c r="B296" s="934"/>
      <c r="C296" s="934"/>
      <c r="D296" s="934"/>
      <c r="E296" s="934"/>
      <c r="F296" s="935"/>
      <c r="G296" s="933"/>
      <c r="H296" s="934"/>
      <c r="I296" s="934"/>
      <c r="J296" s="934"/>
      <c r="K296" s="935"/>
    </row>
    <row r="297" spans="1:11" x14ac:dyDescent="0.25">
      <c r="A297" s="933"/>
      <c r="B297" s="934"/>
      <c r="C297" s="934"/>
      <c r="D297" s="934"/>
      <c r="E297" s="934"/>
      <c r="F297" s="935"/>
      <c r="G297" s="933"/>
      <c r="H297" s="934"/>
      <c r="I297" s="934"/>
      <c r="J297" s="934"/>
      <c r="K297" s="935"/>
    </row>
    <row r="298" spans="1:11" x14ac:dyDescent="0.25">
      <c r="A298" s="933"/>
      <c r="B298" s="934"/>
      <c r="C298" s="934"/>
      <c r="D298" s="934"/>
      <c r="E298" s="934"/>
      <c r="F298" s="935"/>
      <c r="G298" s="933"/>
      <c r="H298" s="934"/>
      <c r="I298" s="934"/>
      <c r="J298" s="934"/>
      <c r="K298" s="935"/>
    </row>
    <row r="299" spans="1:11" x14ac:dyDescent="0.25">
      <c r="A299" s="933"/>
      <c r="B299" s="934"/>
      <c r="C299" s="934"/>
      <c r="D299" s="934"/>
      <c r="E299" s="934"/>
      <c r="F299" s="935"/>
      <c r="G299" s="933"/>
      <c r="H299" s="934"/>
      <c r="I299" s="934"/>
      <c r="J299" s="934"/>
      <c r="K299" s="935"/>
    </row>
    <row r="300" spans="1:11" x14ac:dyDescent="0.25">
      <c r="A300" s="933"/>
      <c r="B300" s="934"/>
      <c r="C300" s="934"/>
      <c r="D300" s="934"/>
      <c r="E300" s="934"/>
      <c r="F300" s="935"/>
      <c r="G300" s="933"/>
      <c r="H300" s="934"/>
      <c r="I300" s="934"/>
      <c r="J300" s="934"/>
      <c r="K300" s="935"/>
    </row>
    <row r="301" spans="1:11" x14ac:dyDescent="0.25">
      <c r="A301" s="933"/>
      <c r="B301" s="934"/>
      <c r="C301" s="934"/>
      <c r="D301" s="934"/>
      <c r="E301" s="934"/>
      <c r="F301" s="935"/>
      <c r="G301" s="933"/>
      <c r="H301" s="934"/>
      <c r="I301" s="934"/>
      <c r="J301" s="934"/>
      <c r="K301" s="935"/>
    </row>
    <row r="302" spans="1:11" x14ac:dyDescent="0.25">
      <c r="A302" s="933"/>
      <c r="B302" s="934"/>
      <c r="C302" s="934"/>
      <c r="D302" s="934"/>
      <c r="E302" s="934"/>
      <c r="F302" s="935"/>
      <c r="G302" s="933"/>
      <c r="H302" s="934"/>
      <c r="I302" s="934"/>
      <c r="J302" s="934"/>
      <c r="K302" s="935"/>
    </row>
    <row r="303" spans="1:11" x14ac:dyDescent="0.25">
      <c r="A303" s="933"/>
      <c r="B303" s="934"/>
      <c r="C303" s="934"/>
      <c r="D303" s="934"/>
      <c r="E303" s="934"/>
      <c r="F303" s="935"/>
      <c r="G303" s="933"/>
      <c r="H303" s="934"/>
      <c r="I303" s="934"/>
      <c r="J303" s="934"/>
      <c r="K303" s="935"/>
    </row>
    <row r="304" spans="1:11" x14ac:dyDescent="0.25">
      <c r="A304" s="933"/>
      <c r="B304" s="934"/>
      <c r="C304" s="934"/>
      <c r="D304" s="934"/>
      <c r="E304" s="934"/>
      <c r="F304" s="935"/>
      <c r="G304" s="933"/>
      <c r="H304" s="934"/>
      <c r="I304" s="934"/>
      <c r="J304" s="934"/>
      <c r="K304" s="935"/>
    </row>
    <row r="305" spans="1:11" x14ac:dyDescent="0.25">
      <c r="A305" s="933"/>
      <c r="B305" s="934"/>
      <c r="C305" s="934"/>
      <c r="D305" s="934"/>
      <c r="E305" s="934"/>
      <c r="F305" s="935"/>
      <c r="G305" s="933"/>
      <c r="H305" s="934"/>
      <c r="I305" s="934"/>
      <c r="J305" s="934"/>
      <c r="K305" s="935"/>
    </row>
    <row r="306" spans="1:11" x14ac:dyDescent="0.25">
      <c r="A306" s="933"/>
      <c r="B306" s="934"/>
      <c r="C306" s="934"/>
      <c r="D306" s="934"/>
      <c r="E306" s="934"/>
      <c r="F306" s="935"/>
      <c r="G306" s="933"/>
      <c r="H306" s="934"/>
      <c r="I306" s="934"/>
      <c r="J306" s="934"/>
      <c r="K306" s="935"/>
    </row>
    <row r="307" spans="1:11" ht="15.75" thickBot="1" x14ac:dyDescent="0.3">
      <c r="A307" s="933"/>
      <c r="B307" s="934"/>
      <c r="C307" s="934"/>
      <c r="D307" s="934"/>
      <c r="E307" s="934"/>
      <c r="F307" s="935"/>
      <c r="G307" s="933"/>
      <c r="H307" s="934"/>
      <c r="I307" s="934"/>
      <c r="J307" s="934"/>
      <c r="K307" s="935"/>
    </row>
    <row r="308" spans="1:11" x14ac:dyDescent="0.25">
      <c r="A308" s="1046" t="s">
        <v>785</v>
      </c>
      <c r="B308" s="963"/>
      <c r="C308" s="963"/>
      <c r="D308" s="963"/>
      <c r="E308" s="963"/>
      <c r="F308" s="964"/>
      <c r="G308" s="967" t="s">
        <v>785</v>
      </c>
      <c r="H308" s="968"/>
      <c r="I308" s="968"/>
      <c r="J308" s="968"/>
      <c r="K308" s="969"/>
    </row>
    <row r="309" spans="1:11" ht="15.75" thickBot="1" x14ac:dyDescent="0.3">
      <c r="A309" s="1047"/>
      <c r="B309" s="965"/>
      <c r="C309" s="965"/>
      <c r="D309" s="965"/>
      <c r="E309" s="965"/>
      <c r="F309" s="966"/>
      <c r="G309" s="970"/>
      <c r="H309" s="971"/>
      <c r="I309" s="971"/>
      <c r="J309" s="971"/>
      <c r="K309" s="972"/>
    </row>
    <row r="310" spans="1:11" x14ac:dyDescent="0.25">
      <c r="A310" s="948" t="s">
        <v>770</v>
      </c>
      <c r="B310" s="949"/>
      <c r="C310" s="949"/>
      <c r="D310" s="949"/>
      <c r="E310" s="949"/>
      <c r="F310" s="950"/>
      <c r="G310" s="948" t="s">
        <v>771</v>
      </c>
      <c r="H310" s="949"/>
      <c r="I310" s="949"/>
      <c r="J310" s="949"/>
      <c r="K310" s="950"/>
    </row>
    <row r="311" spans="1:11" x14ac:dyDescent="0.25">
      <c r="A311" s="933"/>
      <c r="B311" s="934"/>
      <c r="C311" s="934"/>
      <c r="D311" s="934"/>
      <c r="E311" s="934"/>
      <c r="F311" s="935"/>
      <c r="G311" s="933"/>
      <c r="H311" s="934"/>
      <c r="I311" s="934"/>
      <c r="J311" s="934"/>
      <c r="K311" s="935"/>
    </row>
    <row r="312" spans="1:11" x14ac:dyDescent="0.25">
      <c r="A312" s="933"/>
      <c r="B312" s="934"/>
      <c r="C312" s="934"/>
      <c r="D312" s="934"/>
      <c r="E312" s="934"/>
      <c r="F312" s="935"/>
      <c r="G312" s="933"/>
      <c r="H312" s="934"/>
      <c r="I312" s="934"/>
      <c r="J312" s="934"/>
      <c r="K312" s="935"/>
    </row>
    <row r="313" spans="1:11" x14ac:dyDescent="0.25">
      <c r="A313" s="933"/>
      <c r="B313" s="934"/>
      <c r="C313" s="934"/>
      <c r="D313" s="934"/>
      <c r="E313" s="934"/>
      <c r="F313" s="935"/>
      <c r="G313" s="933"/>
      <c r="H313" s="934"/>
      <c r="I313" s="934"/>
      <c r="J313" s="934"/>
      <c r="K313" s="935"/>
    </row>
    <row r="314" spans="1:11" x14ac:dyDescent="0.25">
      <c r="A314" s="933"/>
      <c r="B314" s="934"/>
      <c r="C314" s="934"/>
      <c r="D314" s="934"/>
      <c r="E314" s="934"/>
      <c r="F314" s="935"/>
      <c r="G314" s="933"/>
      <c r="H314" s="934"/>
      <c r="I314" s="934"/>
      <c r="J314" s="934"/>
      <c r="K314" s="935"/>
    </row>
    <row r="315" spans="1:11" x14ac:dyDescent="0.25">
      <c r="A315" s="933"/>
      <c r="B315" s="934"/>
      <c r="C315" s="934"/>
      <c r="D315" s="934"/>
      <c r="E315" s="934"/>
      <c r="F315" s="935"/>
      <c r="G315" s="933"/>
      <c r="H315" s="934"/>
      <c r="I315" s="934"/>
      <c r="J315" s="934"/>
      <c r="K315" s="935"/>
    </row>
    <row r="316" spans="1:11" x14ac:dyDescent="0.25">
      <c r="A316" s="933"/>
      <c r="B316" s="934"/>
      <c r="C316" s="934"/>
      <c r="D316" s="934"/>
      <c r="E316" s="934"/>
      <c r="F316" s="935"/>
      <c r="G316" s="933"/>
      <c r="H316" s="934"/>
      <c r="I316" s="934"/>
      <c r="J316" s="934"/>
      <c r="K316" s="935"/>
    </row>
    <row r="317" spans="1:11" x14ac:dyDescent="0.25">
      <c r="A317" s="933"/>
      <c r="B317" s="934"/>
      <c r="C317" s="934"/>
      <c r="D317" s="934"/>
      <c r="E317" s="934"/>
      <c r="F317" s="935"/>
      <c r="G317" s="933"/>
      <c r="H317" s="934"/>
      <c r="I317" s="934"/>
      <c r="J317" s="934"/>
      <c r="K317" s="935"/>
    </row>
    <row r="318" spans="1:11" x14ac:dyDescent="0.25">
      <c r="A318" s="933"/>
      <c r="B318" s="934"/>
      <c r="C318" s="934"/>
      <c r="D318" s="934"/>
      <c r="E318" s="934"/>
      <c r="F318" s="935"/>
      <c r="G318" s="933"/>
      <c r="H318" s="934"/>
      <c r="I318" s="934"/>
      <c r="J318" s="934"/>
      <c r="K318" s="935"/>
    </row>
    <row r="319" spans="1:11" x14ac:dyDescent="0.25">
      <c r="A319" s="933"/>
      <c r="B319" s="934"/>
      <c r="C319" s="934"/>
      <c r="D319" s="934"/>
      <c r="E319" s="934"/>
      <c r="F319" s="935"/>
      <c r="G319" s="933"/>
      <c r="H319" s="934"/>
      <c r="I319" s="934"/>
      <c r="J319" s="934"/>
      <c r="K319" s="935"/>
    </row>
    <row r="320" spans="1:11" x14ac:dyDescent="0.25">
      <c r="A320" s="933"/>
      <c r="B320" s="934"/>
      <c r="C320" s="934"/>
      <c r="D320" s="934"/>
      <c r="E320" s="934"/>
      <c r="F320" s="935"/>
      <c r="G320" s="933"/>
      <c r="H320" s="934"/>
      <c r="I320" s="934"/>
      <c r="J320" s="934"/>
      <c r="K320" s="935"/>
    </row>
    <row r="321" spans="1:11" x14ac:dyDescent="0.25">
      <c r="A321" s="933"/>
      <c r="B321" s="934"/>
      <c r="C321" s="934"/>
      <c r="D321" s="934"/>
      <c r="E321" s="934"/>
      <c r="F321" s="935"/>
      <c r="G321" s="933"/>
      <c r="H321" s="934"/>
      <c r="I321" s="934"/>
      <c r="J321" s="934"/>
      <c r="K321" s="935"/>
    </row>
    <row r="322" spans="1:11" x14ac:dyDescent="0.25">
      <c r="A322" s="933"/>
      <c r="B322" s="934"/>
      <c r="C322" s="934"/>
      <c r="D322" s="934"/>
      <c r="E322" s="934"/>
      <c r="F322" s="935"/>
      <c r="G322" s="933"/>
      <c r="H322" s="934"/>
      <c r="I322" s="934"/>
      <c r="J322" s="934"/>
      <c r="K322" s="935"/>
    </row>
    <row r="323" spans="1:11" ht="15.75" thickBot="1" x14ac:dyDescent="0.3">
      <c r="A323" s="933"/>
      <c r="B323" s="934"/>
      <c r="C323" s="934"/>
      <c r="D323" s="934"/>
      <c r="E323" s="934"/>
      <c r="F323" s="935"/>
      <c r="G323" s="933"/>
      <c r="H323" s="934"/>
      <c r="I323" s="934"/>
      <c r="J323" s="934"/>
      <c r="K323" s="935"/>
    </row>
    <row r="324" spans="1:11" x14ac:dyDescent="0.25">
      <c r="A324" s="967" t="s">
        <v>1043</v>
      </c>
      <c r="B324" s="968"/>
      <c r="C324" s="968"/>
      <c r="D324" s="968"/>
      <c r="E324" s="968"/>
      <c r="F324" s="969"/>
      <c r="G324" s="967" t="s">
        <v>882</v>
      </c>
      <c r="H324" s="968"/>
      <c r="I324" s="968"/>
      <c r="J324" s="968"/>
      <c r="K324" s="969"/>
    </row>
    <row r="325" spans="1:11" ht="15.75" thickBot="1" x14ac:dyDescent="0.3">
      <c r="A325" s="970"/>
      <c r="B325" s="971"/>
      <c r="C325" s="971"/>
      <c r="D325" s="971"/>
      <c r="E325" s="971"/>
      <c r="F325" s="972"/>
      <c r="G325" s="970"/>
      <c r="H325" s="971"/>
      <c r="I325" s="971"/>
      <c r="J325" s="971"/>
      <c r="K325" s="972"/>
    </row>
    <row r="326" spans="1:11" x14ac:dyDescent="0.25">
      <c r="A326" s="948" t="s">
        <v>770</v>
      </c>
      <c r="B326" s="949"/>
      <c r="C326" s="949"/>
      <c r="D326" s="949"/>
      <c r="E326" s="949"/>
      <c r="F326" s="950"/>
      <c r="G326" s="948" t="s">
        <v>771</v>
      </c>
      <c r="H326" s="949"/>
      <c r="I326" s="949"/>
      <c r="J326" s="949"/>
      <c r="K326" s="950"/>
    </row>
    <row r="327" spans="1:11" x14ac:dyDescent="0.25">
      <c r="A327" s="933"/>
      <c r="B327" s="934"/>
      <c r="C327" s="934"/>
      <c r="D327" s="934"/>
      <c r="E327" s="934"/>
      <c r="F327" s="935"/>
      <c r="G327" s="933"/>
      <c r="H327" s="934"/>
      <c r="I327" s="934"/>
      <c r="J327" s="934"/>
      <c r="K327" s="935"/>
    </row>
    <row r="328" spans="1:11" x14ac:dyDescent="0.25">
      <c r="A328" s="933"/>
      <c r="B328" s="934"/>
      <c r="C328" s="934"/>
      <c r="D328" s="934"/>
      <c r="E328" s="934"/>
      <c r="F328" s="935"/>
      <c r="G328" s="933"/>
      <c r="H328" s="934"/>
      <c r="I328" s="934"/>
      <c r="J328" s="934"/>
      <c r="K328" s="935"/>
    </row>
    <row r="329" spans="1:11" x14ac:dyDescent="0.25">
      <c r="A329" s="933"/>
      <c r="B329" s="934"/>
      <c r="C329" s="934"/>
      <c r="D329" s="934"/>
      <c r="E329" s="934"/>
      <c r="F329" s="935"/>
      <c r="G329" s="933"/>
      <c r="H329" s="934"/>
      <c r="I329" s="934"/>
      <c r="J329" s="934"/>
      <c r="K329" s="935"/>
    </row>
    <row r="330" spans="1:11" x14ac:dyDescent="0.25">
      <c r="A330" s="933"/>
      <c r="B330" s="934"/>
      <c r="C330" s="934"/>
      <c r="D330" s="934"/>
      <c r="E330" s="934"/>
      <c r="F330" s="935"/>
      <c r="G330" s="933"/>
      <c r="H330" s="934"/>
      <c r="I330" s="934"/>
      <c r="J330" s="934"/>
      <c r="K330" s="935"/>
    </row>
    <row r="331" spans="1:11" x14ac:dyDescent="0.25">
      <c r="A331" s="933"/>
      <c r="B331" s="934"/>
      <c r="C331" s="934"/>
      <c r="D331" s="934"/>
      <c r="E331" s="934"/>
      <c r="F331" s="935"/>
      <c r="G331" s="933"/>
      <c r="H331" s="934"/>
      <c r="I331" s="934"/>
      <c r="J331" s="934"/>
      <c r="K331" s="935"/>
    </row>
    <row r="332" spans="1:11" x14ac:dyDescent="0.25">
      <c r="A332" s="933"/>
      <c r="B332" s="934"/>
      <c r="C332" s="934"/>
      <c r="D332" s="934"/>
      <c r="E332" s="934"/>
      <c r="F332" s="935"/>
      <c r="G332" s="933"/>
      <c r="H332" s="934"/>
      <c r="I332" s="934"/>
      <c r="J332" s="934"/>
      <c r="K332" s="935"/>
    </row>
    <row r="333" spans="1:11" x14ac:dyDescent="0.25">
      <c r="A333" s="933"/>
      <c r="B333" s="934"/>
      <c r="C333" s="934"/>
      <c r="D333" s="934"/>
      <c r="E333" s="934"/>
      <c r="F333" s="935"/>
      <c r="G333" s="933"/>
      <c r="H333" s="934"/>
      <c r="I333" s="934"/>
      <c r="J333" s="934"/>
      <c r="K333" s="935"/>
    </row>
    <row r="334" spans="1:11" x14ac:dyDescent="0.25">
      <c r="A334" s="933"/>
      <c r="B334" s="934"/>
      <c r="C334" s="934"/>
      <c r="D334" s="934"/>
      <c r="E334" s="934"/>
      <c r="F334" s="935"/>
      <c r="G334" s="933"/>
      <c r="H334" s="934"/>
      <c r="I334" s="934"/>
      <c r="J334" s="934"/>
      <c r="K334" s="935"/>
    </row>
    <row r="335" spans="1:11" x14ac:dyDescent="0.25">
      <c r="A335" s="933"/>
      <c r="B335" s="934"/>
      <c r="C335" s="934"/>
      <c r="D335" s="934"/>
      <c r="E335" s="934"/>
      <c r="F335" s="935"/>
      <c r="G335" s="933"/>
      <c r="H335" s="934"/>
      <c r="I335" s="934"/>
      <c r="J335" s="934"/>
      <c r="K335" s="935"/>
    </row>
    <row r="336" spans="1:11" x14ac:dyDescent="0.25">
      <c r="A336" s="933"/>
      <c r="B336" s="934"/>
      <c r="C336" s="934"/>
      <c r="D336" s="934"/>
      <c r="E336" s="934"/>
      <c r="F336" s="935"/>
      <c r="G336" s="933"/>
      <c r="H336" s="934"/>
      <c r="I336" s="934"/>
      <c r="J336" s="934"/>
      <c r="K336" s="935"/>
    </row>
    <row r="337" spans="1:11" x14ac:dyDescent="0.25">
      <c r="A337" s="933"/>
      <c r="B337" s="934"/>
      <c r="C337" s="934"/>
      <c r="D337" s="934"/>
      <c r="E337" s="934"/>
      <c r="F337" s="935"/>
      <c r="G337" s="933"/>
      <c r="H337" s="934"/>
      <c r="I337" s="934"/>
      <c r="J337" s="934"/>
      <c r="K337" s="935"/>
    </row>
    <row r="338" spans="1:11" x14ac:dyDescent="0.25">
      <c r="A338" s="933"/>
      <c r="B338" s="934"/>
      <c r="C338" s="934"/>
      <c r="D338" s="934"/>
      <c r="E338" s="934"/>
      <c r="F338" s="935"/>
      <c r="G338" s="933"/>
      <c r="H338" s="934"/>
      <c r="I338" s="934"/>
      <c r="J338" s="934"/>
      <c r="K338" s="935"/>
    </row>
    <row r="339" spans="1:11" ht="15.75" thickBot="1" x14ac:dyDescent="0.3">
      <c r="A339" s="933"/>
      <c r="B339" s="934"/>
      <c r="C339" s="934"/>
      <c r="D339" s="934"/>
      <c r="E339" s="934"/>
      <c r="F339" s="935"/>
      <c r="G339" s="933"/>
      <c r="H339" s="934"/>
      <c r="I339" s="934"/>
      <c r="J339" s="934"/>
      <c r="K339" s="935"/>
    </row>
    <row r="340" spans="1:11" x14ac:dyDescent="0.25">
      <c r="A340" s="967" t="s">
        <v>1044</v>
      </c>
      <c r="B340" s="968"/>
      <c r="C340" s="968"/>
      <c r="D340" s="968"/>
      <c r="E340" s="968"/>
      <c r="F340" s="969"/>
      <c r="G340" s="967" t="s">
        <v>1044</v>
      </c>
      <c r="H340" s="968"/>
      <c r="I340" s="968"/>
      <c r="J340" s="968"/>
      <c r="K340" s="969"/>
    </row>
    <row r="341" spans="1:11" ht="15.75" thickBot="1" x14ac:dyDescent="0.3">
      <c r="A341" s="970"/>
      <c r="B341" s="971"/>
      <c r="C341" s="971"/>
      <c r="D341" s="971"/>
      <c r="E341" s="971"/>
      <c r="F341" s="972"/>
      <c r="G341" s="970"/>
      <c r="H341" s="971"/>
      <c r="I341" s="971"/>
      <c r="J341" s="971"/>
      <c r="K341" s="972"/>
    </row>
  </sheetData>
  <mergeCells count="91">
    <mergeCell ref="A324:F325"/>
    <mergeCell ref="G324:K325"/>
    <mergeCell ref="A326:F339"/>
    <mergeCell ref="G326:K339"/>
    <mergeCell ref="A340:F341"/>
    <mergeCell ref="G340:K341"/>
    <mergeCell ref="A294:F307"/>
    <mergeCell ref="G294:K307"/>
    <mergeCell ref="A308:F309"/>
    <mergeCell ref="G308:K309"/>
    <mergeCell ref="A310:F323"/>
    <mergeCell ref="G310:K323"/>
    <mergeCell ref="A276:F277"/>
    <mergeCell ref="G276:K277"/>
    <mergeCell ref="A278:F291"/>
    <mergeCell ref="G278:K291"/>
    <mergeCell ref="A292:F293"/>
    <mergeCell ref="G292:K293"/>
    <mergeCell ref="A246:F259"/>
    <mergeCell ref="G246:K259"/>
    <mergeCell ref="A260:F261"/>
    <mergeCell ref="G260:K261"/>
    <mergeCell ref="A262:F275"/>
    <mergeCell ref="G262:K275"/>
    <mergeCell ref="A228:F229"/>
    <mergeCell ref="G228:K229"/>
    <mergeCell ref="A230:F243"/>
    <mergeCell ref="G230:K243"/>
    <mergeCell ref="A244:F245"/>
    <mergeCell ref="G244:K245"/>
    <mergeCell ref="A198:F211"/>
    <mergeCell ref="G198:K211"/>
    <mergeCell ref="A212:F213"/>
    <mergeCell ref="G212:K213"/>
    <mergeCell ref="A214:F227"/>
    <mergeCell ref="G214:K227"/>
    <mergeCell ref="A180:F181"/>
    <mergeCell ref="G180:K181"/>
    <mergeCell ref="A182:F195"/>
    <mergeCell ref="G182:K195"/>
    <mergeCell ref="A196:F197"/>
    <mergeCell ref="G196:K197"/>
    <mergeCell ref="A150:F163"/>
    <mergeCell ref="G150:K163"/>
    <mergeCell ref="A164:F165"/>
    <mergeCell ref="G164:K165"/>
    <mergeCell ref="A166:F179"/>
    <mergeCell ref="G166:K179"/>
    <mergeCell ref="A132:F133"/>
    <mergeCell ref="G132:K133"/>
    <mergeCell ref="A134:F147"/>
    <mergeCell ref="G134:K147"/>
    <mergeCell ref="A148:F149"/>
    <mergeCell ref="G148:K149"/>
    <mergeCell ref="A102:F115"/>
    <mergeCell ref="G102:K115"/>
    <mergeCell ref="A116:F117"/>
    <mergeCell ref="G116:K117"/>
    <mergeCell ref="A118:F131"/>
    <mergeCell ref="G118:K131"/>
    <mergeCell ref="A84:F85"/>
    <mergeCell ref="G84:K85"/>
    <mergeCell ref="A86:F99"/>
    <mergeCell ref="G86:K99"/>
    <mergeCell ref="A100:F101"/>
    <mergeCell ref="G100:K101"/>
    <mergeCell ref="A54:F67"/>
    <mergeCell ref="G54:K67"/>
    <mergeCell ref="A68:F69"/>
    <mergeCell ref="G68:K69"/>
    <mergeCell ref="A70:F83"/>
    <mergeCell ref="G70:K83"/>
    <mergeCell ref="A36:F37"/>
    <mergeCell ref="G36:K37"/>
    <mergeCell ref="A38:F51"/>
    <mergeCell ref="G38:K51"/>
    <mergeCell ref="A52:F53"/>
    <mergeCell ref="G52:K53"/>
    <mergeCell ref="A6:F19"/>
    <mergeCell ref="G6:K19"/>
    <mergeCell ref="A20:F21"/>
    <mergeCell ref="G20:K21"/>
    <mergeCell ref="A22:F35"/>
    <mergeCell ref="G22:K35"/>
    <mergeCell ref="A1:K2"/>
    <mergeCell ref="A3:D3"/>
    <mergeCell ref="F3:H3"/>
    <mergeCell ref="I3:K3"/>
    <mergeCell ref="A4:G5"/>
    <mergeCell ref="J4:K4"/>
    <mergeCell ref="J5:K5"/>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L101"/>
  <sheetViews>
    <sheetView zoomScale="85" zoomScaleNormal="85" zoomScaleSheetLayoutView="100" zoomScalePageLayoutView="90" workbookViewId="0">
      <selection activeCell="B20" sqref="B20:G21"/>
    </sheetView>
  </sheetViews>
  <sheetFormatPr baseColWidth="10" defaultColWidth="11.42578125" defaultRowHeight="15" x14ac:dyDescent="0.25"/>
  <cols>
    <col min="1" max="1" width="3.7109375" style="134" customWidth="1"/>
    <col min="2" max="2" width="4.7109375" style="134" customWidth="1"/>
    <col min="3" max="3" width="8.28515625" style="134" customWidth="1"/>
    <col min="4" max="4" width="8" style="134" customWidth="1"/>
    <col min="5" max="5" width="11.42578125" style="134"/>
    <col min="6" max="6" width="12" style="134" customWidth="1"/>
    <col min="7" max="7" width="9.5703125" style="134" customWidth="1"/>
    <col min="8" max="8" width="21.28515625" style="134" customWidth="1"/>
    <col min="9" max="9" width="12" style="134" customWidth="1"/>
    <col min="10" max="10" width="13.42578125" style="134" customWidth="1"/>
    <col min="11" max="11" width="8.140625" style="134" customWidth="1"/>
    <col min="12" max="12" width="11.42578125" style="134" hidden="1" customWidth="1"/>
    <col min="13" max="16384" width="11.42578125" style="134"/>
  </cols>
  <sheetData>
    <row r="1" spans="2:11" ht="27.75" customHeight="1" x14ac:dyDescent="0.25">
      <c r="B1" s="913" t="s">
        <v>386</v>
      </c>
      <c r="C1" s="914"/>
      <c r="D1" s="914"/>
      <c r="E1" s="914"/>
      <c r="F1" s="914"/>
      <c r="G1" s="914"/>
      <c r="H1" s="914"/>
      <c r="I1" s="914"/>
      <c r="J1" s="914"/>
      <c r="K1" s="915"/>
    </row>
    <row r="2" spans="2:11" ht="11.25" customHeight="1" x14ac:dyDescent="0.25">
      <c r="B2" s="916"/>
      <c r="C2" s="917"/>
      <c r="D2" s="917"/>
      <c r="E2" s="917"/>
      <c r="F2" s="917"/>
      <c r="G2" s="917"/>
      <c r="H2" s="917"/>
      <c r="I2" s="917"/>
      <c r="J2" s="917"/>
      <c r="K2" s="918"/>
    </row>
    <row r="3" spans="2:11" ht="24.95" customHeight="1" x14ac:dyDescent="0.25">
      <c r="B3" s="919" t="s">
        <v>434</v>
      </c>
      <c r="C3" s="920"/>
      <c r="D3" s="920"/>
      <c r="E3" s="921"/>
      <c r="F3" s="184">
        <v>43986</v>
      </c>
      <c r="G3" s="919" t="s">
        <v>435</v>
      </c>
      <c r="H3" s="921"/>
      <c r="I3" s="976">
        <v>43992</v>
      </c>
      <c r="J3" s="920"/>
      <c r="K3" s="921"/>
    </row>
    <row r="4" spans="2:11" ht="24.95" customHeight="1" x14ac:dyDescent="0.25">
      <c r="B4" s="925" t="s">
        <v>384</v>
      </c>
      <c r="C4" s="926"/>
      <c r="D4" s="926"/>
      <c r="E4" s="926"/>
      <c r="F4" s="926"/>
      <c r="G4" s="926"/>
      <c r="H4" s="191" t="s">
        <v>744</v>
      </c>
      <c r="I4" s="191" t="s">
        <v>2</v>
      </c>
      <c r="J4" s="931" t="s">
        <v>0</v>
      </c>
      <c r="K4" s="932"/>
    </row>
    <row r="5" spans="2:11" ht="24.95" customHeight="1" x14ac:dyDescent="0.25">
      <c r="B5" s="928"/>
      <c r="C5" s="929"/>
      <c r="D5" s="929"/>
      <c r="E5" s="929"/>
      <c r="F5" s="929"/>
      <c r="G5" s="929"/>
      <c r="H5" s="135" t="s">
        <v>745</v>
      </c>
      <c r="I5" s="191">
        <v>2</v>
      </c>
      <c r="J5" s="931" t="s">
        <v>436</v>
      </c>
      <c r="K5" s="932"/>
    </row>
    <row r="6" spans="2:11" ht="15.75" customHeight="1" x14ac:dyDescent="0.25">
      <c r="B6" s="933" t="s">
        <v>653</v>
      </c>
      <c r="C6" s="934"/>
      <c r="D6" s="934"/>
      <c r="E6" s="934"/>
      <c r="F6" s="934"/>
      <c r="G6" s="935"/>
      <c r="H6" s="934"/>
      <c r="I6" s="934"/>
      <c r="J6" s="934"/>
      <c r="K6" s="935"/>
    </row>
    <row r="7" spans="2:11" x14ac:dyDescent="0.25">
      <c r="B7" s="933"/>
      <c r="C7" s="934"/>
      <c r="D7" s="934"/>
      <c r="E7" s="934"/>
      <c r="F7" s="934"/>
      <c r="G7" s="935"/>
      <c r="H7" s="934"/>
      <c r="I7" s="934"/>
      <c r="J7" s="934"/>
      <c r="K7" s="935"/>
    </row>
    <row r="8" spans="2:11" x14ac:dyDescent="0.25">
      <c r="B8" s="933"/>
      <c r="C8" s="934"/>
      <c r="D8" s="934"/>
      <c r="E8" s="934"/>
      <c r="F8" s="934"/>
      <c r="G8" s="935"/>
      <c r="H8" s="934"/>
      <c r="I8" s="934"/>
      <c r="J8" s="934"/>
      <c r="K8" s="935"/>
    </row>
    <row r="9" spans="2:11" x14ac:dyDescent="0.25">
      <c r="B9" s="933"/>
      <c r="C9" s="934"/>
      <c r="D9" s="934"/>
      <c r="E9" s="934"/>
      <c r="F9" s="934"/>
      <c r="G9" s="935"/>
      <c r="H9" s="934"/>
      <c r="I9" s="934"/>
      <c r="J9" s="934"/>
      <c r="K9" s="935"/>
    </row>
    <row r="10" spans="2:11" x14ac:dyDescent="0.25">
      <c r="B10" s="933"/>
      <c r="C10" s="934"/>
      <c r="D10" s="934"/>
      <c r="E10" s="934"/>
      <c r="F10" s="934"/>
      <c r="G10" s="935"/>
      <c r="H10" s="934"/>
      <c r="I10" s="934"/>
      <c r="J10" s="934"/>
      <c r="K10" s="935"/>
    </row>
    <row r="11" spans="2:11" x14ac:dyDescent="0.25">
      <c r="B11" s="933"/>
      <c r="C11" s="934"/>
      <c r="D11" s="934"/>
      <c r="E11" s="934"/>
      <c r="F11" s="934"/>
      <c r="G11" s="935"/>
      <c r="H11" s="934"/>
      <c r="I11" s="934"/>
      <c r="J11" s="934"/>
      <c r="K11" s="935"/>
    </row>
    <row r="12" spans="2:11" x14ac:dyDescent="0.25">
      <c r="B12" s="933"/>
      <c r="C12" s="934"/>
      <c r="D12" s="934"/>
      <c r="E12" s="934"/>
      <c r="F12" s="934"/>
      <c r="G12" s="935"/>
      <c r="H12" s="934"/>
      <c r="I12" s="934"/>
      <c r="J12" s="934"/>
      <c r="K12" s="935"/>
    </row>
    <row r="13" spans="2:11" x14ac:dyDescent="0.25">
      <c r="B13" s="933"/>
      <c r="C13" s="934"/>
      <c r="D13" s="934"/>
      <c r="E13" s="934"/>
      <c r="F13" s="934"/>
      <c r="G13" s="935"/>
      <c r="H13" s="934"/>
      <c r="I13" s="934"/>
      <c r="J13" s="934"/>
      <c r="K13" s="935"/>
    </row>
    <row r="14" spans="2:11" x14ac:dyDescent="0.25">
      <c r="B14" s="933"/>
      <c r="C14" s="934"/>
      <c r="D14" s="934"/>
      <c r="E14" s="934"/>
      <c r="F14" s="934"/>
      <c r="G14" s="935"/>
      <c r="H14" s="934"/>
      <c r="I14" s="934"/>
      <c r="J14" s="934"/>
      <c r="K14" s="935"/>
    </row>
    <row r="15" spans="2:11" x14ac:dyDescent="0.25">
      <c r="B15" s="933"/>
      <c r="C15" s="934"/>
      <c r="D15" s="934"/>
      <c r="E15" s="934"/>
      <c r="F15" s="934"/>
      <c r="G15" s="935"/>
      <c r="H15" s="934"/>
      <c r="I15" s="934"/>
      <c r="J15" s="934"/>
      <c r="K15" s="935"/>
    </row>
    <row r="16" spans="2:11" x14ac:dyDescent="0.25">
      <c r="B16" s="933"/>
      <c r="C16" s="934"/>
      <c r="D16" s="934"/>
      <c r="E16" s="934"/>
      <c r="F16" s="934"/>
      <c r="G16" s="935"/>
      <c r="H16" s="934"/>
      <c r="I16" s="934"/>
      <c r="J16" s="934"/>
      <c r="K16" s="935"/>
    </row>
    <row r="17" spans="2:12" x14ac:dyDescent="0.25">
      <c r="B17" s="933"/>
      <c r="C17" s="934"/>
      <c r="D17" s="934"/>
      <c r="E17" s="934"/>
      <c r="F17" s="934"/>
      <c r="G17" s="935"/>
      <c r="H17" s="934"/>
      <c r="I17" s="934"/>
      <c r="J17" s="934"/>
      <c r="K17" s="935"/>
    </row>
    <row r="18" spans="2:12" x14ac:dyDescent="0.25">
      <c r="B18" s="933"/>
      <c r="C18" s="934"/>
      <c r="D18" s="934"/>
      <c r="E18" s="934"/>
      <c r="F18" s="934"/>
      <c r="G18" s="935"/>
      <c r="H18" s="934"/>
      <c r="I18" s="934"/>
      <c r="J18" s="934"/>
      <c r="K18" s="935"/>
    </row>
    <row r="19" spans="2:12" ht="15.75" thickBot="1" x14ac:dyDescent="0.3">
      <c r="B19" s="933"/>
      <c r="C19" s="934"/>
      <c r="D19" s="934"/>
      <c r="E19" s="934"/>
      <c r="F19" s="934"/>
      <c r="G19" s="935"/>
      <c r="H19" s="934"/>
      <c r="I19" s="934"/>
      <c r="J19" s="934"/>
      <c r="K19" s="935"/>
    </row>
    <row r="20" spans="2:12" x14ac:dyDescent="0.25">
      <c r="B20" s="936" t="s">
        <v>990</v>
      </c>
      <c r="C20" s="937"/>
      <c r="D20" s="937"/>
      <c r="E20" s="937"/>
      <c r="F20" s="937"/>
      <c r="G20" s="938"/>
      <c r="H20" s="942" t="s">
        <v>892</v>
      </c>
      <c r="I20" s="943"/>
      <c r="J20" s="943"/>
      <c r="K20" s="943"/>
      <c r="L20" s="944"/>
    </row>
    <row r="21" spans="2:12" ht="18" customHeight="1" thickBot="1" x14ac:dyDescent="0.3">
      <c r="B21" s="939"/>
      <c r="C21" s="940"/>
      <c r="D21" s="940"/>
      <c r="E21" s="940"/>
      <c r="F21" s="940"/>
      <c r="G21" s="941"/>
      <c r="H21" s="945"/>
      <c r="I21" s="946"/>
      <c r="J21" s="946"/>
      <c r="K21" s="946"/>
      <c r="L21" s="947"/>
    </row>
    <row r="22" spans="2:12" ht="15.75" customHeight="1" x14ac:dyDescent="0.25">
      <c r="B22" s="948" t="s">
        <v>768</v>
      </c>
      <c r="C22" s="949"/>
      <c r="D22" s="949"/>
      <c r="E22" s="949"/>
      <c r="F22" s="949"/>
      <c r="G22" s="950"/>
      <c r="H22" s="949"/>
      <c r="I22" s="949"/>
      <c r="J22" s="949"/>
      <c r="K22" s="950"/>
    </row>
    <row r="23" spans="2:12" x14ac:dyDescent="0.25">
      <c r="B23" s="933"/>
      <c r="C23" s="934"/>
      <c r="D23" s="934"/>
      <c r="E23" s="934"/>
      <c r="F23" s="934"/>
      <c r="G23" s="935"/>
      <c r="H23" s="934"/>
      <c r="I23" s="934"/>
      <c r="J23" s="934"/>
      <c r="K23" s="935"/>
    </row>
    <row r="24" spans="2:12" x14ac:dyDescent="0.25">
      <c r="B24" s="933"/>
      <c r="C24" s="934"/>
      <c r="D24" s="934"/>
      <c r="E24" s="934"/>
      <c r="F24" s="934"/>
      <c r="G24" s="935"/>
      <c r="H24" s="934"/>
      <c r="I24" s="934"/>
      <c r="J24" s="934"/>
      <c r="K24" s="935"/>
    </row>
    <row r="25" spans="2:12" x14ac:dyDescent="0.25">
      <c r="B25" s="933"/>
      <c r="C25" s="934"/>
      <c r="D25" s="934"/>
      <c r="E25" s="934"/>
      <c r="F25" s="934"/>
      <c r="G25" s="935"/>
      <c r="H25" s="934"/>
      <c r="I25" s="934"/>
      <c r="J25" s="934"/>
      <c r="K25" s="935"/>
    </row>
    <row r="26" spans="2:12" x14ac:dyDescent="0.25">
      <c r="B26" s="933"/>
      <c r="C26" s="934"/>
      <c r="D26" s="934"/>
      <c r="E26" s="934"/>
      <c r="F26" s="934"/>
      <c r="G26" s="935"/>
      <c r="H26" s="934"/>
      <c r="I26" s="934"/>
      <c r="J26" s="934"/>
      <c r="K26" s="935"/>
    </row>
    <row r="27" spans="2:12" x14ac:dyDescent="0.25">
      <c r="B27" s="933"/>
      <c r="C27" s="934"/>
      <c r="D27" s="934"/>
      <c r="E27" s="934"/>
      <c r="F27" s="934"/>
      <c r="G27" s="935"/>
      <c r="H27" s="934"/>
      <c r="I27" s="934"/>
      <c r="J27" s="934"/>
      <c r="K27" s="935"/>
    </row>
    <row r="28" spans="2:12" x14ac:dyDescent="0.25">
      <c r="B28" s="933"/>
      <c r="C28" s="934"/>
      <c r="D28" s="934"/>
      <c r="E28" s="934"/>
      <c r="F28" s="934"/>
      <c r="G28" s="935"/>
      <c r="H28" s="934"/>
      <c r="I28" s="934"/>
      <c r="J28" s="934"/>
      <c r="K28" s="935"/>
    </row>
    <row r="29" spans="2:12" x14ac:dyDescent="0.25">
      <c r="B29" s="933"/>
      <c r="C29" s="934"/>
      <c r="D29" s="934"/>
      <c r="E29" s="934"/>
      <c r="F29" s="934"/>
      <c r="G29" s="935"/>
      <c r="H29" s="934"/>
      <c r="I29" s="934"/>
      <c r="J29" s="934"/>
      <c r="K29" s="935"/>
    </row>
    <row r="30" spans="2:12" x14ac:dyDescent="0.25">
      <c r="B30" s="933"/>
      <c r="C30" s="934"/>
      <c r="D30" s="934"/>
      <c r="E30" s="934"/>
      <c r="F30" s="934"/>
      <c r="G30" s="935"/>
      <c r="H30" s="934"/>
      <c r="I30" s="934"/>
      <c r="J30" s="934"/>
      <c r="K30" s="935"/>
    </row>
    <row r="31" spans="2:12" x14ac:dyDescent="0.25">
      <c r="B31" s="933"/>
      <c r="C31" s="934"/>
      <c r="D31" s="934"/>
      <c r="E31" s="934"/>
      <c r="F31" s="934"/>
      <c r="G31" s="935"/>
      <c r="H31" s="934"/>
      <c r="I31" s="934"/>
      <c r="J31" s="934"/>
      <c r="K31" s="935"/>
    </row>
    <row r="32" spans="2:12" x14ac:dyDescent="0.25">
      <c r="B32" s="933"/>
      <c r="C32" s="934"/>
      <c r="D32" s="934"/>
      <c r="E32" s="934"/>
      <c r="F32" s="934"/>
      <c r="G32" s="935"/>
      <c r="H32" s="934"/>
      <c r="I32" s="934"/>
      <c r="J32" s="934"/>
      <c r="K32" s="935"/>
    </row>
    <row r="33" spans="2:12" x14ac:dyDescent="0.25">
      <c r="B33" s="933"/>
      <c r="C33" s="934"/>
      <c r="D33" s="934"/>
      <c r="E33" s="934"/>
      <c r="F33" s="934"/>
      <c r="G33" s="935"/>
      <c r="H33" s="934"/>
      <c r="I33" s="934"/>
      <c r="J33" s="934"/>
      <c r="K33" s="935"/>
    </row>
    <row r="34" spans="2:12" x14ac:dyDescent="0.25">
      <c r="B34" s="933"/>
      <c r="C34" s="934"/>
      <c r="D34" s="934"/>
      <c r="E34" s="934"/>
      <c r="F34" s="934"/>
      <c r="G34" s="935"/>
      <c r="H34" s="934"/>
      <c r="I34" s="934"/>
      <c r="J34" s="934"/>
      <c r="K34" s="935"/>
    </row>
    <row r="35" spans="2:12" ht="15.75" thickBot="1" x14ac:dyDescent="0.3">
      <c r="B35" s="933"/>
      <c r="C35" s="934"/>
      <c r="D35" s="934"/>
      <c r="E35" s="934"/>
      <c r="F35" s="934"/>
      <c r="G35" s="935"/>
      <c r="H35" s="934"/>
      <c r="I35" s="934"/>
      <c r="J35" s="934"/>
      <c r="K35" s="935"/>
    </row>
    <row r="36" spans="2:12" x14ac:dyDescent="0.25">
      <c r="B36" s="936" t="s">
        <v>991</v>
      </c>
      <c r="C36" s="937"/>
      <c r="D36" s="937"/>
      <c r="E36" s="937"/>
      <c r="F36" s="937"/>
      <c r="G36" s="938"/>
      <c r="H36" s="942" t="s">
        <v>992</v>
      </c>
      <c r="I36" s="943"/>
      <c r="J36" s="943"/>
      <c r="K36" s="943"/>
      <c r="L36" s="944"/>
    </row>
    <row r="37" spans="2:12" ht="18" customHeight="1" thickBot="1" x14ac:dyDescent="0.3">
      <c r="B37" s="939"/>
      <c r="C37" s="940"/>
      <c r="D37" s="940"/>
      <c r="E37" s="940"/>
      <c r="F37" s="940"/>
      <c r="G37" s="941"/>
      <c r="H37" s="945"/>
      <c r="I37" s="946"/>
      <c r="J37" s="946"/>
      <c r="K37" s="946"/>
      <c r="L37" s="947"/>
    </row>
    <row r="38" spans="2:12" x14ac:dyDescent="0.25">
      <c r="B38" s="948" t="s">
        <v>770</v>
      </c>
      <c r="C38" s="949"/>
      <c r="D38" s="949"/>
      <c r="E38" s="949"/>
      <c r="F38" s="949"/>
      <c r="G38" s="950"/>
      <c r="H38" s="949"/>
      <c r="I38" s="949"/>
      <c r="J38" s="949"/>
      <c r="K38" s="950"/>
    </row>
    <row r="39" spans="2:12" x14ac:dyDescent="0.25">
      <c r="B39" s="933"/>
      <c r="C39" s="934"/>
      <c r="D39" s="934"/>
      <c r="E39" s="934"/>
      <c r="F39" s="934"/>
      <c r="G39" s="935"/>
      <c r="H39" s="934"/>
      <c r="I39" s="934"/>
      <c r="J39" s="934"/>
      <c r="K39" s="935"/>
    </row>
    <row r="40" spans="2:12" x14ac:dyDescent="0.25">
      <c r="B40" s="933"/>
      <c r="C40" s="934"/>
      <c r="D40" s="934"/>
      <c r="E40" s="934"/>
      <c r="F40" s="934"/>
      <c r="G40" s="935"/>
      <c r="H40" s="934"/>
      <c r="I40" s="934"/>
      <c r="J40" s="934"/>
      <c r="K40" s="935"/>
    </row>
    <row r="41" spans="2:12" x14ac:dyDescent="0.25">
      <c r="B41" s="933"/>
      <c r="C41" s="934"/>
      <c r="D41" s="934"/>
      <c r="E41" s="934"/>
      <c r="F41" s="934"/>
      <c r="G41" s="935"/>
      <c r="H41" s="934"/>
      <c r="I41" s="934"/>
      <c r="J41" s="934"/>
      <c r="K41" s="935"/>
    </row>
    <row r="42" spans="2:12" x14ac:dyDescent="0.25">
      <c r="B42" s="933"/>
      <c r="C42" s="934"/>
      <c r="D42" s="934"/>
      <c r="E42" s="934"/>
      <c r="F42" s="934"/>
      <c r="G42" s="935"/>
      <c r="H42" s="934"/>
      <c r="I42" s="934"/>
      <c r="J42" s="934"/>
      <c r="K42" s="935"/>
    </row>
    <row r="43" spans="2:12" x14ac:dyDescent="0.25">
      <c r="B43" s="933"/>
      <c r="C43" s="934"/>
      <c r="D43" s="934"/>
      <c r="E43" s="934"/>
      <c r="F43" s="934"/>
      <c r="G43" s="935"/>
      <c r="H43" s="934"/>
      <c r="I43" s="934"/>
      <c r="J43" s="934"/>
      <c r="K43" s="935"/>
    </row>
    <row r="44" spans="2:12" x14ac:dyDescent="0.25">
      <c r="B44" s="933"/>
      <c r="C44" s="934"/>
      <c r="D44" s="934"/>
      <c r="E44" s="934"/>
      <c r="F44" s="934"/>
      <c r="G44" s="935"/>
      <c r="H44" s="934"/>
      <c r="I44" s="934"/>
      <c r="J44" s="934"/>
      <c r="K44" s="935"/>
    </row>
    <row r="45" spans="2:12" x14ac:dyDescent="0.25">
      <c r="B45" s="933"/>
      <c r="C45" s="934"/>
      <c r="D45" s="934"/>
      <c r="E45" s="934"/>
      <c r="F45" s="934"/>
      <c r="G45" s="935"/>
      <c r="H45" s="934"/>
      <c r="I45" s="934"/>
      <c r="J45" s="934"/>
      <c r="K45" s="935"/>
    </row>
    <row r="46" spans="2:12" x14ac:dyDescent="0.25">
      <c r="B46" s="933"/>
      <c r="C46" s="934"/>
      <c r="D46" s="934"/>
      <c r="E46" s="934"/>
      <c r="F46" s="934"/>
      <c r="G46" s="935"/>
      <c r="H46" s="934"/>
      <c r="I46" s="934"/>
      <c r="J46" s="934"/>
      <c r="K46" s="935"/>
    </row>
    <row r="47" spans="2:12" x14ac:dyDescent="0.25">
      <c r="B47" s="933"/>
      <c r="C47" s="934"/>
      <c r="D47" s="934"/>
      <c r="E47" s="934"/>
      <c r="F47" s="934"/>
      <c r="G47" s="935"/>
      <c r="H47" s="934"/>
      <c r="I47" s="934"/>
      <c r="J47" s="934"/>
      <c r="K47" s="935"/>
    </row>
    <row r="48" spans="2:12" x14ac:dyDescent="0.25">
      <c r="B48" s="933"/>
      <c r="C48" s="934"/>
      <c r="D48" s="934"/>
      <c r="E48" s="934"/>
      <c r="F48" s="934"/>
      <c r="G48" s="935"/>
      <c r="H48" s="934"/>
      <c r="I48" s="934"/>
      <c r="J48" s="934"/>
      <c r="K48" s="935"/>
    </row>
    <row r="49" spans="2:12" x14ac:dyDescent="0.25">
      <c r="B49" s="933"/>
      <c r="C49" s="934"/>
      <c r="D49" s="934"/>
      <c r="E49" s="934"/>
      <c r="F49" s="934"/>
      <c r="G49" s="935"/>
      <c r="H49" s="934"/>
      <c r="I49" s="934"/>
      <c r="J49" s="934"/>
      <c r="K49" s="935"/>
    </row>
    <row r="50" spans="2:12" x14ac:dyDescent="0.25">
      <c r="B50" s="933"/>
      <c r="C50" s="934"/>
      <c r="D50" s="934"/>
      <c r="E50" s="934"/>
      <c r="F50" s="934"/>
      <c r="G50" s="935"/>
      <c r="H50" s="934"/>
      <c r="I50" s="934"/>
      <c r="J50" s="934"/>
      <c r="K50" s="935"/>
    </row>
    <row r="51" spans="2:12" ht="15.75" thickBot="1" x14ac:dyDescent="0.3">
      <c r="B51" s="933"/>
      <c r="C51" s="934"/>
      <c r="D51" s="934"/>
      <c r="E51" s="934"/>
      <c r="F51" s="934"/>
      <c r="G51" s="935"/>
      <c r="H51" s="934"/>
      <c r="I51" s="934"/>
      <c r="J51" s="934"/>
      <c r="K51" s="935"/>
    </row>
    <row r="52" spans="2:12" ht="15" customHeight="1" x14ac:dyDescent="0.25">
      <c r="B52" s="942" t="s">
        <v>993</v>
      </c>
      <c r="C52" s="943"/>
      <c r="D52" s="943"/>
      <c r="E52" s="943"/>
      <c r="F52" s="943"/>
      <c r="G52" s="944"/>
      <c r="H52" s="942" t="s">
        <v>994</v>
      </c>
      <c r="I52" s="943"/>
      <c r="J52" s="943"/>
      <c r="K52" s="943"/>
      <c r="L52" s="944"/>
    </row>
    <row r="53" spans="2:12" ht="15.75" thickBot="1" x14ac:dyDescent="0.3">
      <c r="B53" s="945"/>
      <c r="C53" s="946"/>
      <c r="D53" s="946"/>
      <c r="E53" s="946"/>
      <c r="F53" s="946"/>
      <c r="G53" s="947"/>
      <c r="H53" s="945"/>
      <c r="I53" s="946"/>
      <c r="J53" s="946"/>
      <c r="K53" s="946"/>
      <c r="L53" s="947"/>
    </row>
    <row r="54" spans="2:12" x14ac:dyDescent="0.25">
      <c r="B54" s="948" t="s">
        <v>770</v>
      </c>
      <c r="C54" s="949"/>
      <c r="D54" s="949"/>
      <c r="E54" s="949"/>
      <c r="F54" s="949"/>
      <c r="G54" s="950"/>
      <c r="H54" s="949"/>
      <c r="I54" s="949"/>
      <c r="J54" s="949"/>
      <c r="K54" s="950"/>
    </row>
    <row r="55" spans="2:12" x14ac:dyDescent="0.25">
      <c r="B55" s="933"/>
      <c r="C55" s="934"/>
      <c r="D55" s="934"/>
      <c r="E55" s="934"/>
      <c r="F55" s="934"/>
      <c r="G55" s="935"/>
      <c r="H55" s="934"/>
      <c r="I55" s="934"/>
      <c r="J55" s="934"/>
      <c r="K55" s="935"/>
    </row>
    <row r="56" spans="2:12" x14ac:dyDescent="0.25">
      <c r="B56" s="933"/>
      <c r="C56" s="934"/>
      <c r="D56" s="934"/>
      <c r="E56" s="934"/>
      <c r="F56" s="934"/>
      <c r="G56" s="935"/>
      <c r="H56" s="934"/>
      <c r="I56" s="934"/>
      <c r="J56" s="934"/>
      <c r="K56" s="935"/>
    </row>
    <row r="57" spans="2:12" x14ac:dyDescent="0.25">
      <c r="B57" s="933"/>
      <c r="C57" s="934"/>
      <c r="D57" s="934"/>
      <c r="E57" s="934"/>
      <c r="F57" s="934"/>
      <c r="G57" s="935"/>
      <c r="H57" s="934"/>
      <c r="I57" s="934"/>
      <c r="J57" s="934"/>
      <c r="K57" s="935"/>
    </row>
    <row r="58" spans="2:12" x14ac:dyDescent="0.25">
      <c r="B58" s="933"/>
      <c r="C58" s="934"/>
      <c r="D58" s="934"/>
      <c r="E58" s="934"/>
      <c r="F58" s="934"/>
      <c r="G58" s="935"/>
      <c r="H58" s="934"/>
      <c r="I58" s="934"/>
      <c r="J58" s="934"/>
      <c r="K58" s="935"/>
    </row>
    <row r="59" spans="2:12" x14ac:dyDescent="0.25">
      <c r="B59" s="933"/>
      <c r="C59" s="934"/>
      <c r="D59" s="934"/>
      <c r="E59" s="934"/>
      <c r="F59" s="934"/>
      <c r="G59" s="935"/>
      <c r="H59" s="934"/>
      <c r="I59" s="934"/>
      <c r="J59" s="934"/>
      <c r="K59" s="935"/>
    </row>
    <row r="60" spans="2:12" x14ac:dyDescent="0.25">
      <c r="B60" s="933"/>
      <c r="C60" s="934"/>
      <c r="D60" s="934"/>
      <c r="E60" s="934"/>
      <c r="F60" s="934"/>
      <c r="G60" s="935"/>
      <c r="H60" s="934"/>
      <c r="I60" s="934"/>
      <c r="J60" s="934"/>
      <c r="K60" s="935"/>
    </row>
    <row r="61" spans="2:12" x14ac:dyDescent="0.25">
      <c r="B61" s="933"/>
      <c r="C61" s="934"/>
      <c r="D61" s="934"/>
      <c r="E61" s="934"/>
      <c r="F61" s="934"/>
      <c r="G61" s="935"/>
      <c r="H61" s="934"/>
      <c r="I61" s="934"/>
      <c r="J61" s="934"/>
      <c r="K61" s="935"/>
    </row>
    <row r="62" spans="2:12" x14ac:dyDescent="0.25">
      <c r="B62" s="933"/>
      <c r="C62" s="934"/>
      <c r="D62" s="934"/>
      <c r="E62" s="934"/>
      <c r="F62" s="934"/>
      <c r="G62" s="935"/>
      <c r="H62" s="934"/>
      <c r="I62" s="934"/>
      <c r="J62" s="934"/>
      <c r="K62" s="935"/>
    </row>
    <row r="63" spans="2:12" x14ac:dyDescent="0.25">
      <c r="B63" s="933"/>
      <c r="C63" s="934"/>
      <c r="D63" s="934"/>
      <c r="E63" s="934"/>
      <c r="F63" s="934"/>
      <c r="G63" s="935"/>
      <c r="H63" s="934"/>
      <c r="I63" s="934"/>
      <c r="J63" s="934"/>
      <c r="K63" s="935"/>
    </row>
    <row r="64" spans="2:12" x14ac:dyDescent="0.25">
      <c r="B64" s="933"/>
      <c r="C64" s="934"/>
      <c r="D64" s="934"/>
      <c r="E64" s="934"/>
      <c r="F64" s="934"/>
      <c r="G64" s="935"/>
      <c r="H64" s="934"/>
      <c r="I64" s="934"/>
      <c r="J64" s="934"/>
      <c r="K64" s="935"/>
    </row>
    <row r="65" spans="2:12" x14ac:dyDescent="0.25">
      <c r="B65" s="933"/>
      <c r="C65" s="934"/>
      <c r="D65" s="934"/>
      <c r="E65" s="934"/>
      <c r="F65" s="934"/>
      <c r="G65" s="935"/>
      <c r="H65" s="934"/>
      <c r="I65" s="934"/>
      <c r="J65" s="934"/>
      <c r="K65" s="935"/>
    </row>
    <row r="66" spans="2:12" x14ac:dyDescent="0.25">
      <c r="B66" s="933"/>
      <c r="C66" s="934"/>
      <c r="D66" s="934"/>
      <c r="E66" s="934"/>
      <c r="F66" s="934"/>
      <c r="G66" s="935"/>
      <c r="H66" s="934"/>
      <c r="I66" s="934"/>
      <c r="J66" s="934"/>
      <c r="K66" s="935"/>
    </row>
    <row r="67" spans="2:12" ht="15.75" thickBot="1" x14ac:dyDescent="0.3">
      <c r="B67" s="933"/>
      <c r="C67" s="934"/>
      <c r="D67" s="934"/>
      <c r="E67" s="934"/>
      <c r="F67" s="934"/>
      <c r="G67" s="935"/>
      <c r="H67" s="934"/>
      <c r="I67" s="934"/>
      <c r="J67" s="934"/>
      <c r="K67" s="935"/>
    </row>
    <row r="68" spans="2:12" ht="15" customHeight="1" x14ac:dyDescent="0.25">
      <c r="B68" s="936" t="s">
        <v>995</v>
      </c>
      <c r="C68" s="937"/>
      <c r="D68" s="937"/>
      <c r="E68" s="937"/>
      <c r="F68" s="937"/>
      <c r="G68" s="938"/>
      <c r="H68" s="942" t="s">
        <v>996</v>
      </c>
      <c r="I68" s="943"/>
      <c r="J68" s="943"/>
      <c r="K68" s="943"/>
      <c r="L68" s="944"/>
    </row>
    <row r="69" spans="2:12" ht="15.75" thickBot="1" x14ac:dyDescent="0.3">
      <c r="B69" s="939"/>
      <c r="C69" s="940"/>
      <c r="D69" s="940"/>
      <c r="E69" s="940"/>
      <c r="F69" s="940"/>
      <c r="G69" s="941"/>
      <c r="H69" s="945"/>
      <c r="I69" s="946"/>
      <c r="J69" s="946"/>
      <c r="K69" s="946"/>
      <c r="L69" s="947"/>
    </row>
    <row r="70" spans="2:12" x14ac:dyDescent="0.25">
      <c r="B70" s="948" t="s">
        <v>770</v>
      </c>
      <c r="C70" s="949"/>
      <c r="D70" s="949"/>
      <c r="E70" s="949"/>
      <c r="F70" s="949"/>
      <c r="G70" s="950"/>
      <c r="H70" s="949"/>
      <c r="I70" s="949"/>
      <c r="J70" s="949"/>
      <c r="K70" s="950"/>
    </row>
    <row r="71" spans="2:12" x14ac:dyDescent="0.25">
      <c r="B71" s="933"/>
      <c r="C71" s="934"/>
      <c r="D71" s="934"/>
      <c r="E71" s="934"/>
      <c r="F71" s="934"/>
      <c r="G71" s="935"/>
      <c r="H71" s="934"/>
      <c r="I71" s="934"/>
      <c r="J71" s="934"/>
      <c r="K71" s="935"/>
    </row>
    <row r="72" spans="2:12" x14ac:dyDescent="0.25">
      <c r="B72" s="933"/>
      <c r="C72" s="934"/>
      <c r="D72" s="934"/>
      <c r="E72" s="934"/>
      <c r="F72" s="934"/>
      <c r="G72" s="935"/>
      <c r="H72" s="934"/>
      <c r="I72" s="934"/>
      <c r="J72" s="934"/>
      <c r="K72" s="935"/>
    </row>
    <row r="73" spans="2:12" x14ac:dyDescent="0.25">
      <c r="B73" s="933"/>
      <c r="C73" s="934"/>
      <c r="D73" s="934"/>
      <c r="E73" s="934"/>
      <c r="F73" s="934"/>
      <c r="G73" s="935"/>
      <c r="H73" s="934"/>
      <c r="I73" s="934"/>
      <c r="J73" s="934"/>
      <c r="K73" s="935"/>
    </row>
    <row r="74" spans="2:12" x14ac:dyDescent="0.25">
      <c r="B74" s="933"/>
      <c r="C74" s="934"/>
      <c r="D74" s="934"/>
      <c r="E74" s="934"/>
      <c r="F74" s="934"/>
      <c r="G74" s="935"/>
      <c r="H74" s="934"/>
      <c r="I74" s="934"/>
      <c r="J74" s="934"/>
      <c r="K74" s="935"/>
    </row>
    <row r="75" spans="2:12" x14ac:dyDescent="0.25">
      <c r="B75" s="933"/>
      <c r="C75" s="934"/>
      <c r="D75" s="934"/>
      <c r="E75" s="934"/>
      <c r="F75" s="934"/>
      <c r="G75" s="935"/>
      <c r="H75" s="934"/>
      <c r="I75" s="934"/>
      <c r="J75" s="934"/>
      <c r="K75" s="935"/>
    </row>
    <row r="76" spans="2:12" x14ac:dyDescent="0.25">
      <c r="B76" s="933"/>
      <c r="C76" s="934"/>
      <c r="D76" s="934"/>
      <c r="E76" s="934"/>
      <c r="F76" s="934"/>
      <c r="G76" s="935"/>
      <c r="H76" s="934"/>
      <c r="I76" s="934"/>
      <c r="J76" s="934"/>
      <c r="K76" s="935"/>
    </row>
    <row r="77" spans="2:12" x14ac:dyDescent="0.25">
      <c r="B77" s="933"/>
      <c r="C77" s="934"/>
      <c r="D77" s="934"/>
      <c r="E77" s="934"/>
      <c r="F77" s="934"/>
      <c r="G77" s="935"/>
      <c r="H77" s="934"/>
      <c r="I77" s="934"/>
      <c r="J77" s="934"/>
      <c r="K77" s="935"/>
    </row>
    <row r="78" spans="2:12" x14ac:dyDescent="0.25">
      <c r="B78" s="933"/>
      <c r="C78" s="934"/>
      <c r="D78" s="934"/>
      <c r="E78" s="934"/>
      <c r="F78" s="934"/>
      <c r="G78" s="935"/>
      <c r="H78" s="934"/>
      <c r="I78" s="934"/>
      <c r="J78" s="934"/>
      <c r="K78" s="935"/>
    </row>
    <row r="79" spans="2:12" x14ac:dyDescent="0.25">
      <c r="B79" s="933"/>
      <c r="C79" s="934"/>
      <c r="D79" s="934"/>
      <c r="E79" s="934"/>
      <c r="F79" s="934"/>
      <c r="G79" s="935"/>
      <c r="H79" s="934"/>
      <c r="I79" s="934"/>
      <c r="J79" s="934"/>
      <c r="K79" s="935"/>
    </row>
    <row r="80" spans="2:12" x14ac:dyDescent="0.25">
      <c r="B80" s="933"/>
      <c r="C80" s="934"/>
      <c r="D80" s="934"/>
      <c r="E80" s="934"/>
      <c r="F80" s="934"/>
      <c r="G80" s="935"/>
      <c r="H80" s="934"/>
      <c r="I80" s="934"/>
      <c r="J80" s="934"/>
      <c r="K80" s="935"/>
    </row>
    <row r="81" spans="2:12" x14ac:dyDescent="0.25">
      <c r="B81" s="933"/>
      <c r="C81" s="934"/>
      <c r="D81" s="934"/>
      <c r="E81" s="934"/>
      <c r="F81" s="934"/>
      <c r="G81" s="935"/>
      <c r="H81" s="934"/>
      <c r="I81" s="934"/>
      <c r="J81" s="934"/>
      <c r="K81" s="935"/>
    </row>
    <row r="82" spans="2:12" x14ac:dyDescent="0.25">
      <c r="B82" s="933"/>
      <c r="C82" s="934"/>
      <c r="D82" s="934"/>
      <c r="E82" s="934"/>
      <c r="F82" s="934"/>
      <c r="G82" s="935"/>
      <c r="H82" s="934"/>
      <c r="I82" s="934"/>
      <c r="J82" s="934"/>
      <c r="K82" s="935"/>
    </row>
    <row r="83" spans="2:12" ht="15.75" thickBot="1" x14ac:dyDescent="0.3">
      <c r="B83" s="933"/>
      <c r="C83" s="934"/>
      <c r="D83" s="934"/>
      <c r="E83" s="934"/>
      <c r="F83" s="934"/>
      <c r="G83" s="935"/>
      <c r="H83" s="934"/>
      <c r="I83" s="934"/>
      <c r="J83" s="934"/>
      <c r="K83" s="935"/>
    </row>
    <row r="84" spans="2:12" x14ac:dyDescent="0.25">
      <c r="B84" s="936" t="s">
        <v>997</v>
      </c>
      <c r="C84" s="937"/>
      <c r="D84" s="937"/>
      <c r="E84" s="937"/>
      <c r="F84" s="937"/>
      <c r="G84" s="938"/>
      <c r="H84" s="942" t="s">
        <v>998</v>
      </c>
      <c r="I84" s="943"/>
      <c r="J84" s="943"/>
      <c r="K84" s="943"/>
      <c r="L84" s="944"/>
    </row>
    <row r="85" spans="2:12" ht="15.75" thickBot="1" x14ac:dyDescent="0.3">
      <c r="B85" s="939"/>
      <c r="C85" s="940"/>
      <c r="D85" s="940"/>
      <c r="E85" s="940"/>
      <c r="F85" s="940"/>
      <c r="G85" s="941"/>
      <c r="H85" s="945"/>
      <c r="I85" s="946"/>
      <c r="J85" s="946"/>
      <c r="K85" s="946"/>
      <c r="L85" s="947"/>
    </row>
    <row r="86" spans="2:12" x14ac:dyDescent="0.25">
      <c r="B86" s="948" t="s">
        <v>770</v>
      </c>
      <c r="C86" s="949"/>
      <c r="D86" s="949"/>
      <c r="E86" s="949"/>
      <c r="F86" s="949"/>
      <c r="G86" s="950"/>
      <c r="H86" s="949"/>
      <c r="I86" s="949"/>
      <c r="J86" s="949"/>
      <c r="K86" s="950"/>
    </row>
    <row r="87" spans="2:12" x14ac:dyDescent="0.25">
      <c r="B87" s="933"/>
      <c r="C87" s="934"/>
      <c r="D87" s="934"/>
      <c r="E87" s="934"/>
      <c r="F87" s="934"/>
      <c r="G87" s="935"/>
      <c r="H87" s="934"/>
      <c r="I87" s="934"/>
      <c r="J87" s="934"/>
      <c r="K87" s="935"/>
    </row>
    <row r="88" spans="2:12" x14ac:dyDescent="0.25">
      <c r="B88" s="933"/>
      <c r="C88" s="934"/>
      <c r="D88" s="934"/>
      <c r="E88" s="934"/>
      <c r="F88" s="934"/>
      <c r="G88" s="935"/>
      <c r="H88" s="934"/>
      <c r="I88" s="934"/>
      <c r="J88" s="934"/>
      <c r="K88" s="935"/>
    </row>
    <row r="89" spans="2:12" x14ac:dyDescent="0.25">
      <c r="B89" s="933"/>
      <c r="C89" s="934"/>
      <c r="D89" s="934"/>
      <c r="E89" s="934"/>
      <c r="F89" s="934"/>
      <c r="G89" s="935"/>
      <c r="H89" s="934"/>
      <c r="I89" s="934"/>
      <c r="J89" s="934"/>
      <c r="K89" s="935"/>
    </row>
    <row r="90" spans="2:12" x14ac:dyDescent="0.25">
      <c r="B90" s="933"/>
      <c r="C90" s="934"/>
      <c r="D90" s="934"/>
      <c r="E90" s="934"/>
      <c r="F90" s="934"/>
      <c r="G90" s="935"/>
      <c r="H90" s="934"/>
      <c r="I90" s="934"/>
      <c r="J90" s="934"/>
      <c r="K90" s="935"/>
    </row>
    <row r="91" spans="2:12" x14ac:dyDescent="0.25">
      <c r="B91" s="933"/>
      <c r="C91" s="934"/>
      <c r="D91" s="934"/>
      <c r="E91" s="934"/>
      <c r="F91" s="934"/>
      <c r="G91" s="935"/>
      <c r="H91" s="934"/>
      <c r="I91" s="934"/>
      <c r="J91" s="934"/>
      <c r="K91" s="935"/>
    </row>
    <row r="92" spans="2:12" x14ac:dyDescent="0.25">
      <c r="B92" s="933"/>
      <c r="C92" s="934"/>
      <c r="D92" s="934"/>
      <c r="E92" s="934"/>
      <c r="F92" s="934"/>
      <c r="G92" s="935"/>
      <c r="H92" s="934"/>
      <c r="I92" s="934"/>
      <c r="J92" s="934"/>
      <c r="K92" s="935"/>
    </row>
    <row r="93" spans="2:12" x14ac:dyDescent="0.25">
      <c r="B93" s="933"/>
      <c r="C93" s="934"/>
      <c r="D93" s="934"/>
      <c r="E93" s="934"/>
      <c r="F93" s="934"/>
      <c r="G93" s="935"/>
      <c r="H93" s="934"/>
      <c r="I93" s="934"/>
      <c r="J93" s="934"/>
      <c r="K93" s="935"/>
    </row>
    <row r="94" spans="2:12" x14ac:dyDescent="0.25">
      <c r="B94" s="933"/>
      <c r="C94" s="934"/>
      <c r="D94" s="934"/>
      <c r="E94" s="934"/>
      <c r="F94" s="934"/>
      <c r="G94" s="935"/>
      <c r="H94" s="934"/>
      <c r="I94" s="934"/>
      <c r="J94" s="934"/>
      <c r="K94" s="935"/>
    </row>
    <row r="95" spans="2:12" x14ac:dyDescent="0.25">
      <c r="B95" s="933"/>
      <c r="C95" s="934"/>
      <c r="D95" s="934"/>
      <c r="E95" s="934"/>
      <c r="F95" s="934"/>
      <c r="G95" s="935"/>
      <c r="H95" s="934"/>
      <c r="I95" s="934"/>
      <c r="J95" s="934"/>
      <c r="K95" s="935"/>
    </row>
    <row r="96" spans="2:12" x14ac:dyDescent="0.25">
      <c r="B96" s="933"/>
      <c r="C96" s="934"/>
      <c r="D96" s="934"/>
      <c r="E96" s="934"/>
      <c r="F96" s="934"/>
      <c r="G96" s="935"/>
      <c r="H96" s="934"/>
      <c r="I96" s="934"/>
      <c r="J96" s="934"/>
      <c r="K96" s="935"/>
    </row>
    <row r="97" spans="2:12" x14ac:dyDescent="0.25">
      <c r="B97" s="933"/>
      <c r="C97" s="934"/>
      <c r="D97" s="934"/>
      <c r="E97" s="934"/>
      <c r="F97" s="934"/>
      <c r="G97" s="935"/>
      <c r="H97" s="934"/>
      <c r="I97" s="934"/>
      <c r="J97" s="934"/>
      <c r="K97" s="935"/>
    </row>
    <row r="98" spans="2:12" x14ac:dyDescent="0.25">
      <c r="B98" s="933"/>
      <c r="C98" s="934"/>
      <c r="D98" s="934"/>
      <c r="E98" s="934"/>
      <c r="F98" s="934"/>
      <c r="G98" s="935"/>
      <c r="H98" s="934"/>
      <c r="I98" s="934"/>
      <c r="J98" s="934"/>
      <c r="K98" s="935"/>
    </row>
    <row r="99" spans="2:12" ht="15.75" thickBot="1" x14ac:dyDescent="0.3">
      <c r="B99" s="933"/>
      <c r="C99" s="934"/>
      <c r="D99" s="934"/>
      <c r="E99" s="934"/>
      <c r="F99" s="934"/>
      <c r="G99" s="935"/>
      <c r="H99" s="934"/>
      <c r="I99" s="934"/>
      <c r="J99" s="934"/>
      <c r="K99" s="935"/>
    </row>
    <row r="100" spans="2:12" x14ac:dyDescent="0.25">
      <c r="B100" s="942" t="s">
        <v>999</v>
      </c>
      <c r="C100" s="943"/>
      <c r="D100" s="943"/>
      <c r="E100" s="943"/>
      <c r="F100" s="943"/>
      <c r="G100" s="944"/>
      <c r="H100" s="942" t="s">
        <v>824</v>
      </c>
      <c r="I100" s="943"/>
      <c r="J100" s="943"/>
      <c r="K100" s="943"/>
      <c r="L100" s="944"/>
    </row>
    <row r="101" spans="2:12" ht="15.75" thickBot="1" x14ac:dyDescent="0.3">
      <c r="B101" s="945"/>
      <c r="C101" s="946"/>
      <c r="D101" s="946"/>
      <c r="E101" s="946"/>
      <c r="F101" s="946"/>
      <c r="G101" s="947"/>
      <c r="H101" s="945"/>
      <c r="I101" s="946"/>
      <c r="J101" s="946"/>
      <c r="K101" s="946"/>
      <c r="L101" s="947"/>
    </row>
  </sheetData>
  <mergeCells count="31">
    <mergeCell ref="B84:G85"/>
    <mergeCell ref="H84:L85"/>
    <mergeCell ref="B86:G99"/>
    <mergeCell ref="H86:K99"/>
    <mergeCell ref="B100:G101"/>
    <mergeCell ref="H100:L101"/>
    <mergeCell ref="B54:G67"/>
    <mergeCell ref="H54:K67"/>
    <mergeCell ref="B68:G69"/>
    <mergeCell ref="H68:L69"/>
    <mergeCell ref="B70:G83"/>
    <mergeCell ref="H70:K83"/>
    <mergeCell ref="B36:G37"/>
    <mergeCell ref="H36:L37"/>
    <mergeCell ref="B38:G51"/>
    <mergeCell ref="H38:K51"/>
    <mergeCell ref="B52:G53"/>
    <mergeCell ref="H52:L53"/>
    <mergeCell ref="B6:G19"/>
    <mergeCell ref="H6:K19"/>
    <mergeCell ref="B20:G21"/>
    <mergeCell ref="H20:L21"/>
    <mergeCell ref="B22:G35"/>
    <mergeCell ref="H22:K35"/>
    <mergeCell ref="B1:K2"/>
    <mergeCell ref="B3:E3"/>
    <mergeCell ref="G3:H3"/>
    <mergeCell ref="I3:K3"/>
    <mergeCell ref="B4:G5"/>
    <mergeCell ref="J4:K4"/>
    <mergeCell ref="J5:K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B1:M286"/>
  <sheetViews>
    <sheetView view="pageBreakPreview" zoomScale="85" zoomScaleNormal="100" zoomScaleSheetLayoutView="85" zoomScalePageLayoutView="110" workbookViewId="0">
      <selection activeCell="B151" sqref="B151:G152"/>
    </sheetView>
  </sheetViews>
  <sheetFormatPr baseColWidth="10" defaultColWidth="11.42578125" defaultRowHeight="15" x14ac:dyDescent="0.25"/>
  <cols>
    <col min="1" max="1" width="3.5703125" style="134" customWidth="1"/>
    <col min="2" max="2" width="4.7109375" style="134" customWidth="1"/>
    <col min="3" max="3" width="8.28515625" style="134" customWidth="1"/>
    <col min="4" max="4" width="8" style="134" customWidth="1"/>
    <col min="5" max="5" width="11.42578125" style="134"/>
    <col min="6" max="6" width="11.85546875" style="134" customWidth="1"/>
    <col min="7" max="7" width="16.28515625" style="134" customWidth="1"/>
    <col min="8" max="8" width="8.5703125" style="134" customWidth="1"/>
    <col min="9" max="9" width="22.42578125" style="134" customWidth="1"/>
    <col min="10" max="10" width="11.7109375" style="134" customWidth="1"/>
    <col min="11" max="11" width="13.42578125" style="134" customWidth="1"/>
    <col min="12" max="12" width="9.42578125" style="134" customWidth="1"/>
    <col min="13" max="13" width="11.42578125" style="134" hidden="1" customWidth="1"/>
    <col min="14" max="16384" width="11.42578125" style="134"/>
  </cols>
  <sheetData>
    <row r="1" spans="2:12" ht="27.75" customHeight="1" x14ac:dyDescent="0.25">
      <c r="B1" s="913" t="s">
        <v>386</v>
      </c>
      <c r="C1" s="914"/>
      <c r="D1" s="914"/>
      <c r="E1" s="914"/>
      <c r="F1" s="914"/>
      <c r="G1" s="914"/>
      <c r="H1" s="914"/>
      <c r="I1" s="914"/>
      <c r="J1" s="914"/>
      <c r="K1" s="914"/>
      <c r="L1" s="915"/>
    </row>
    <row r="2" spans="2:12" ht="11.25" customHeight="1" x14ac:dyDescent="0.25">
      <c r="B2" s="916"/>
      <c r="C2" s="917"/>
      <c r="D2" s="917"/>
      <c r="E2" s="917"/>
      <c r="F2" s="917"/>
      <c r="G2" s="917"/>
      <c r="H2" s="917"/>
      <c r="I2" s="917"/>
      <c r="J2" s="917"/>
      <c r="K2" s="917"/>
      <c r="L2" s="918"/>
    </row>
    <row r="3" spans="2:12" ht="24.95" customHeight="1" x14ac:dyDescent="0.25">
      <c r="B3" s="919" t="s">
        <v>434</v>
      </c>
      <c r="C3" s="920"/>
      <c r="D3" s="920"/>
      <c r="E3" s="921"/>
      <c r="F3" s="184">
        <v>43985</v>
      </c>
      <c r="G3" s="919" t="s">
        <v>435</v>
      </c>
      <c r="H3" s="920"/>
      <c r="I3" s="921"/>
      <c r="J3" s="976">
        <v>43992</v>
      </c>
      <c r="K3" s="920"/>
      <c r="L3" s="921"/>
    </row>
    <row r="4" spans="2:12" ht="24.95" customHeight="1" x14ac:dyDescent="0.25">
      <c r="B4" s="1054" t="s">
        <v>384</v>
      </c>
      <c r="C4" s="926"/>
      <c r="D4" s="926"/>
      <c r="E4" s="926"/>
      <c r="F4" s="926"/>
      <c r="G4" s="927"/>
      <c r="H4" s="1055" t="s">
        <v>744</v>
      </c>
      <c r="I4" s="1056"/>
      <c r="J4" s="191" t="s">
        <v>2</v>
      </c>
      <c r="K4" s="931" t="s">
        <v>0</v>
      </c>
      <c r="L4" s="932"/>
    </row>
    <row r="5" spans="2:12" ht="24.95" customHeight="1" x14ac:dyDescent="0.25">
      <c r="B5" s="185"/>
      <c r="C5" s="186"/>
      <c r="D5" s="186"/>
      <c r="E5" s="186"/>
      <c r="F5" s="186"/>
      <c r="G5" s="187"/>
      <c r="H5" s="1057" t="s">
        <v>745</v>
      </c>
      <c r="I5" s="1058"/>
      <c r="J5" s="191">
        <v>2</v>
      </c>
      <c r="K5" s="931" t="s">
        <v>436</v>
      </c>
      <c r="L5" s="932"/>
    </row>
    <row r="6" spans="2:12" ht="24.95" customHeight="1" thickBot="1" x14ac:dyDescent="0.3">
      <c r="B6" s="926" t="s">
        <v>858</v>
      </c>
      <c r="C6" s="926"/>
      <c r="D6" s="926"/>
      <c r="E6" s="926"/>
      <c r="F6" s="926"/>
      <c r="G6" s="926"/>
      <c r="H6" s="926"/>
      <c r="I6" s="926"/>
      <c r="J6" s="926"/>
      <c r="K6" s="926"/>
      <c r="L6" s="1059"/>
    </row>
    <row r="7" spans="2:12" x14ac:dyDescent="0.25">
      <c r="B7" s="948" t="s">
        <v>655</v>
      </c>
      <c r="C7" s="949"/>
      <c r="D7" s="949"/>
      <c r="E7" s="949"/>
      <c r="F7" s="949"/>
      <c r="G7" s="950"/>
      <c r="H7" s="948" t="s">
        <v>656</v>
      </c>
      <c r="I7" s="949"/>
      <c r="J7" s="949"/>
      <c r="K7" s="949"/>
      <c r="L7" s="950"/>
    </row>
    <row r="8" spans="2:12" x14ac:dyDescent="0.25">
      <c r="B8" s="933"/>
      <c r="C8" s="934"/>
      <c r="D8" s="934"/>
      <c r="E8" s="934"/>
      <c r="F8" s="934"/>
      <c r="G8" s="935"/>
      <c r="H8" s="933"/>
      <c r="I8" s="934"/>
      <c r="J8" s="934"/>
      <c r="K8" s="934"/>
      <c r="L8" s="935"/>
    </row>
    <row r="9" spans="2:12" x14ac:dyDescent="0.25">
      <c r="B9" s="933"/>
      <c r="C9" s="934"/>
      <c r="D9" s="934"/>
      <c r="E9" s="934"/>
      <c r="F9" s="934"/>
      <c r="G9" s="935"/>
      <c r="H9" s="933"/>
      <c r="I9" s="934"/>
      <c r="J9" s="934"/>
      <c r="K9" s="934"/>
      <c r="L9" s="935"/>
    </row>
    <row r="10" spans="2:12" x14ac:dyDescent="0.25">
      <c r="B10" s="933"/>
      <c r="C10" s="934"/>
      <c r="D10" s="934"/>
      <c r="E10" s="934"/>
      <c r="F10" s="934"/>
      <c r="G10" s="935"/>
      <c r="H10" s="933"/>
      <c r="I10" s="934"/>
      <c r="J10" s="934"/>
      <c r="K10" s="934"/>
      <c r="L10" s="935"/>
    </row>
    <row r="11" spans="2:12" x14ac:dyDescent="0.25">
      <c r="B11" s="933"/>
      <c r="C11" s="934"/>
      <c r="D11" s="934"/>
      <c r="E11" s="934"/>
      <c r="F11" s="934"/>
      <c r="G11" s="935"/>
      <c r="H11" s="933"/>
      <c r="I11" s="934"/>
      <c r="J11" s="934"/>
      <c r="K11" s="934"/>
      <c r="L11" s="935"/>
    </row>
    <row r="12" spans="2:12" x14ac:dyDescent="0.25">
      <c r="B12" s="933"/>
      <c r="C12" s="934"/>
      <c r="D12" s="934"/>
      <c r="E12" s="934"/>
      <c r="F12" s="934"/>
      <c r="G12" s="935"/>
      <c r="H12" s="933"/>
      <c r="I12" s="934"/>
      <c r="J12" s="934"/>
      <c r="K12" s="934"/>
      <c r="L12" s="935"/>
    </row>
    <row r="13" spans="2:12" x14ac:dyDescent="0.25">
      <c r="B13" s="933"/>
      <c r="C13" s="934"/>
      <c r="D13" s="934"/>
      <c r="E13" s="934"/>
      <c r="F13" s="934"/>
      <c r="G13" s="935"/>
      <c r="H13" s="933"/>
      <c r="I13" s="934"/>
      <c r="J13" s="934"/>
      <c r="K13" s="934"/>
      <c r="L13" s="935"/>
    </row>
    <row r="14" spans="2:12" x14ac:dyDescent="0.25">
      <c r="B14" s="933"/>
      <c r="C14" s="934"/>
      <c r="D14" s="934"/>
      <c r="E14" s="934"/>
      <c r="F14" s="934"/>
      <c r="G14" s="935"/>
      <c r="H14" s="933"/>
      <c r="I14" s="934"/>
      <c r="J14" s="934"/>
      <c r="K14" s="934"/>
      <c r="L14" s="935"/>
    </row>
    <row r="15" spans="2:12" x14ac:dyDescent="0.25">
      <c r="B15" s="933"/>
      <c r="C15" s="934"/>
      <c r="D15" s="934"/>
      <c r="E15" s="934"/>
      <c r="F15" s="934"/>
      <c r="G15" s="935"/>
      <c r="H15" s="933"/>
      <c r="I15" s="934"/>
      <c r="J15" s="934"/>
      <c r="K15" s="934"/>
      <c r="L15" s="935"/>
    </row>
    <row r="16" spans="2:12" x14ac:dyDescent="0.25">
      <c r="B16" s="933"/>
      <c r="C16" s="934"/>
      <c r="D16" s="934"/>
      <c r="E16" s="934"/>
      <c r="F16" s="934"/>
      <c r="G16" s="935"/>
      <c r="H16" s="933"/>
      <c r="I16" s="934"/>
      <c r="J16" s="934"/>
      <c r="K16" s="934"/>
      <c r="L16" s="935"/>
    </row>
    <row r="17" spans="2:12" x14ac:dyDescent="0.25">
      <c r="B17" s="933"/>
      <c r="C17" s="934"/>
      <c r="D17" s="934"/>
      <c r="E17" s="934"/>
      <c r="F17" s="934"/>
      <c r="G17" s="935"/>
      <c r="H17" s="933"/>
      <c r="I17" s="934"/>
      <c r="J17" s="934"/>
      <c r="K17" s="934"/>
      <c r="L17" s="935"/>
    </row>
    <row r="18" spans="2:12" x14ac:dyDescent="0.25">
      <c r="B18" s="933"/>
      <c r="C18" s="934"/>
      <c r="D18" s="934"/>
      <c r="E18" s="934"/>
      <c r="F18" s="934"/>
      <c r="G18" s="935"/>
      <c r="H18" s="933"/>
      <c r="I18" s="934"/>
      <c r="J18" s="934"/>
      <c r="K18" s="934"/>
      <c r="L18" s="935"/>
    </row>
    <row r="19" spans="2:12" x14ac:dyDescent="0.25">
      <c r="B19" s="933"/>
      <c r="C19" s="934"/>
      <c r="D19" s="934"/>
      <c r="E19" s="934"/>
      <c r="F19" s="934"/>
      <c r="G19" s="935"/>
      <c r="H19" s="933"/>
      <c r="I19" s="934"/>
      <c r="J19" s="934"/>
      <c r="K19" s="934"/>
      <c r="L19" s="935"/>
    </row>
    <row r="20" spans="2:12" x14ac:dyDescent="0.25">
      <c r="B20" s="933"/>
      <c r="C20" s="934"/>
      <c r="D20" s="934"/>
      <c r="E20" s="934"/>
      <c r="F20" s="934"/>
      <c r="G20" s="935"/>
      <c r="H20" s="933"/>
      <c r="I20" s="934"/>
      <c r="J20" s="934"/>
      <c r="K20" s="934"/>
      <c r="L20" s="935"/>
    </row>
    <row r="21" spans="2:12" ht="15" customHeight="1" x14ac:dyDescent="0.25">
      <c r="B21" s="1048">
        <v>1</v>
      </c>
      <c r="C21" s="1049"/>
      <c r="D21" s="1049"/>
      <c r="E21" s="1049"/>
      <c r="F21" s="1049"/>
      <c r="G21" s="1050"/>
      <c r="H21" s="1048">
        <v>2</v>
      </c>
      <c r="I21" s="1049"/>
      <c r="J21" s="1049"/>
      <c r="K21" s="1049"/>
      <c r="L21" s="1050"/>
    </row>
    <row r="22" spans="2:12" ht="15.75" thickBot="1" x14ac:dyDescent="0.3">
      <c r="B22" s="1051"/>
      <c r="C22" s="1052"/>
      <c r="D22" s="1052"/>
      <c r="E22" s="1052"/>
      <c r="F22" s="1052"/>
      <c r="G22" s="1053"/>
      <c r="H22" s="1051"/>
      <c r="I22" s="1052"/>
      <c r="J22" s="1052"/>
      <c r="K22" s="1052"/>
      <c r="L22" s="1053"/>
    </row>
    <row r="23" spans="2:12" x14ac:dyDescent="0.25">
      <c r="B23" s="948" t="s">
        <v>655</v>
      </c>
      <c r="C23" s="949"/>
      <c r="D23" s="949"/>
      <c r="E23" s="949"/>
      <c r="F23" s="949"/>
      <c r="G23" s="950"/>
      <c r="H23" s="948" t="s">
        <v>656</v>
      </c>
      <c r="I23" s="949"/>
      <c r="J23" s="949"/>
      <c r="K23" s="949"/>
      <c r="L23" s="950"/>
    </row>
    <row r="24" spans="2:12" x14ac:dyDescent="0.25">
      <c r="B24" s="933"/>
      <c r="C24" s="934"/>
      <c r="D24" s="934"/>
      <c r="E24" s="934"/>
      <c r="F24" s="934"/>
      <c r="G24" s="935"/>
      <c r="H24" s="933"/>
      <c r="I24" s="934"/>
      <c r="J24" s="934"/>
      <c r="K24" s="934"/>
      <c r="L24" s="935"/>
    </row>
    <row r="25" spans="2:12" x14ac:dyDescent="0.25">
      <c r="B25" s="933"/>
      <c r="C25" s="934"/>
      <c r="D25" s="934"/>
      <c r="E25" s="934"/>
      <c r="F25" s="934"/>
      <c r="G25" s="935"/>
      <c r="H25" s="933"/>
      <c r="I25" s="934"/>
      <c r="J25" s="934"/>
      <c r="K25" s="934"/>
      <c r="L25" s="935"/>
    </row>
    <row r="26" spans="2:12" x14ac:dyDescent="0.25">
      <c r="B26" s="933"/>
      <c r="C26" s="934"/>
      <c r="D26" s="934"/>
      <c r="E26" s="934"/>
      <c r="F26" s="934"/>
      <c r="G26" s="935"/>
      <c r="H26" s="933"/>
      <c r="I26" s="934"/>
      <c r="J26" s="934"/>
      <c r="K26" s="934"/>
      <c r="L26" s="935"/>
    </row>
    <row r="27" spans="2:12" x14ac:dyDescent="0.25">
      <c r="B27" s="933"/>
      <c r="C27" s="934"/>
      <c r="D27" s="934"/>
      <c r="E27" s="934"/>
      <c r="F27" s="934"/>
      <c r="G27" s="935"/>
      <c r="H27" s="933"/>
      <c r="I27" s="934"/>
      <c r="J27" s="934"/>
      <c r="K27" s="934"/>
      <c r="L27" s="935"/>
    </row>
    <row r="28" spans="2:12" x14ac:dyDescent="0.25">
      <c r="B28" s="933"/>
      <c r="C28" s="934"/>
      <c r="D28" s="934"/>
      <c r="E28" s="934"/>
      <c r="F28" s="934"/>
      <c r="G28" s="935"/>
      <c r="H28" s="933"/>
      <c r="I28" s="934"/>
      <c r="J28" s="934"/>
      <c r="K28" s="934"/>
      <c r="L28" s="935"/>
    </row>
    <row r="29" spans="2:12" x14ac:dyDescent="0.25">
      <c r="B29" s="933"/>
      <c r="C29" s="934"/>
      <c r="D29" s="934"/>
      <c r="E29" s="934"/>
      <c r="F29" s="934"/>
      <c r="G29" s="935"/>
      <c r="H29" s="933"/>
      <c r="I29" s="934"/>
      <c r="J29" s="934"/>
      <c r="K29" s="934"/>
      <c r="L29" s="935"/>
    </row>
    <row r="30" spans="2:12" x14ac:dyDescent="0.25">
      <c r="B30" s="933"/>
      <c r="C30" s="934"/>
      <c r="D30" s="934"/>
      <c r="E30" s="934"/>
      <c r="F30" s="934"/>
      <c r="G30" s="935"/>
      <c r="H30" s="933"/>
      <c r="I30" s="934"/>
      <c r="J30" s="934"/>
      <c r="K30" s="934"/>
      <c r="L30" s="935"/>
    </row>
    <row r="31" spans="2:12" x14ac:dyDescent="0.25">
      <c r="B31" s="933"/>
      <c r="C31" s="934"/>
      <c r="D31" s="934"/>
      <c r="E31" s="934"/>
      <c r="F31" s="934"/>
      <c r="G31" s="935"/>
      <c r="H31" s="933"/>
      <c r="I31" s="934"/>
      <c r="J31" s="934"/>
      <c r="K31" s="934"/>
      <c r="L31" s="935"/>
    </row>
    <row r="32" spans="2:12" x14ac:dyDescent="0.25">
      <c r="B32" s="933"/>
      <c r="C32" s="934"/>
      <c r="D32" s="934"/>
      <c r="E32" s="934"/>
      <c r="F32" s="934"/>
      <c r="G32" s="935"/>
      <c r="H32" s="933"/>
      <c r="I32" s="934"/>
      <c r="J32" s="934"/>
      <c r="K32" s="934"/>
      <c r="L32" s="935"/>
    </row>
    <row r="33" spans="2:12" x14ac:dyDescent="0.25">
      <c r="B33" s="933"/>
      <c r="C33" s="934"/>
      <c r="D33" s="934"/>
      <c r="E33" s="934"/>
      <c r="F33" s="934"/>
      <c r="G33" s="935"/>
      <c r="H33" s="933"/>
      <c r="I33" s="934"/>
      <c r="J33" s="934"/>
      <c r="K33" s="934"/>
      <c r="L33" s="935"/>
    </row>
    <row r="34" spans="2:12" x14ac:dyDescent="0.25">
      <c r="B34" s="933"/>
      <c r="C34" s="934"/>
      <c r="D34" s="934"/>
      <c r="E34" s="934"/>
      <c r="F34" s="934"/>
      <c r="G34" s="935"/>
      <c r="H34" s="933"/>
      <c r="I34" s="934"/>
      <c r="J34" s="934"/>
      <c r="K34" s="934"/>
      <c r="L34" s="935"/>
    </row>
    <row r="35" spans="2:12" x14ac:dyDescent="0.25">
      <c r="B35" s="933"/>
      <c r="C35" s="934"/>
      <c r="D35" s="934"/>
      <c r="E35" s="934"/>
      <c r="F35" s="934"/>
      <c r="G35" s="935"/>
      <c r="H35" s="933"/>
      <c r="I35" s="934"/>
      <c r="J35" s="934"/>
      <c r="K35" s="934"/>
      <c r="L35" s="935"/>
    </row>
    <row r="36" spans="2:12" x14ac:dyDescent="0.25">
      <c r="B36" s="933"/>
      <c r="C36" s="934"/>
      <c r="D36" s="934"/>
      <c r="E36" s="934"/>
      <c r="F36" s="934"/>
      <c r="G36" s="935"/>
      <c r="H36" s="933"/>
      <c r="I36" s="934"/>
      <c r="J36" s="934"/>
      <c r="K36" s="934"/>
      <c r="L36" s="935"/>
    </row>
    <row r="37" spans="2:12" ht="15" customHeight="1" x14ac:dyDescent="0.25">
      <c r="B37" s="1048">
        <v>3</v>
      </c>
      <c r="C37" s="1049"/>
      <c r="D37" s="1049"/>
      <c r="E37" s="1049"/>
      <c r="F37" s="1049"/>
      <c r="G37" s="1050"/>
      <c r="H37" s="1048">
        <v>4</v>
      </c>
      <c r="I37" s="1049"/>
      <c r="J37" s="1049"/>
      <c r="K37" s="1049"/>
      <c r="L37" s="1050"/>
    </row>
    <row r="38" spans="2:12" ht="15.75" thickBot="1" x14ac:dyDescent="0.3">
      <c r="B38" s="1051"/>
      <c r="C38" s="1052"/>
      <c r="D38" s="1052"/>
      <c r="E38" s="1052"/>
      <c r="F38" s="1052"/>
      <c r="G38" s="1053"/>
      <c r="H38" s="1051"/>
      <c r="I38" s="1052"/>
      <c r="J38" s="1052"/>
      <c r="K38" s="1052"/>
      <c r="L38" s="1053"/>
    </row>
    <row r="39" spans="2:12" x14ac:dyDescent="0.25">
      <c r="B39" s="948" t="s">
        <v>655</v>
      </c>
      <c r="C39" s="949"/>
      <c r="D39" s="949"/>
      <c r="E39" s="949"/>
      <c r="F39" s="949"/>
      <c r="G39" s="950"/>
      <c r="H39" s="948" t="s">
        <v>656</v>
      </c>
      <c r="I39" s="949"/>
      <c r="J39" s="949"/>
      <c r="K39" s="949"/>
      <c r="L39" s="950"/>
    </row>
    <row r="40" spans="2:12" x14ac:dyDescent="0.25">
      <c r="B40" s="933"/>
      <c r="C40" s="934"/>
      <c r="D40" s="934"/>
      <c r="E40" s="934"/>
      <c r="F40" s="934"/>
      <c r="G40" s="935"/>
      <c r="H40" s="933"/>
      <c r="I40" s="934"/>
      <c r="J40" s="934"/>
      <c r="K40" s="934"/>
      <c r="L40" s="935"/>
    </row>
    <row r="41" spans="2:12" x14ac:dyDescent="0.25">
      <c r="B41" s="933"/>
      <c r="C41" s="934"/>
      <c r="D41" s="934"/>
      <c r="E41" s="934"/>
      <c r="F41" s="934"/>
      <c r="G41" s="935"/>
      <c r="H41" s="933"/>
      <c r="I41" s="934"/>
      <c r="J41" s="934"/>
      <c r="K41" s="934"/>
      <c r="L41" s="935"/>
    </row>
    <row r="42" spans="2:12" x14ac:dyDescent="0.25">
      <c r="B42" s="933"/>
      <c r="C42" s="934"/>
      <c r="D42" s="934"/>
      <c r="E42" s="934"/>
      <c r="F42" s="934"/>
      <c r="G42" s="935"/>
      <c r="H42" s="933"/>
      <c r="I42" s="934"/>
      <c r="J42" s="934"/>
      <c r="K42" s="934"/>
      <c r="L42" s="935"/>
    </row>
    <row r="43" spans="2:12" x14ac:dyDescent="0.25">
      <c r="B43" s="933"/>
      <c r="C43" s="934"/>
      <c r="D43" s="934"/>
      <c r="E43" s="934"/>
      <c r="F43" s="934"/>
      <c r="G43" s="935"/>
      <c r="H43" s="933"/>
      <c r="I43" s="934"/>
      <c r="J43" s="934"/>
      <c r="K43" s="934"/>
      <c r="L43" s="935"/>
    </row>
    <row r="44" spans="2:12" x14ac:dyDescent="0.25">
      <c r="B44" s="933"/>
      <c r="C44" s="934"/>
      <c r="D44" s="934"/>
      <c r="E44" s="934"/>
      <c r="F44" s="934"/>
      <c r="G44" s="935"/>
      <c r="H44" s="933"/>
      <c r="I44" s="934"/>
      <c r="J44" s="934"/>
      <c r="K44" s="934"/>
      <c r="L44" s="935"/>
    </row>
    <row r="45" spans="2:12" x14ac:dyDescent="0.25">
      <c r="B45" s="933"/>
      <c r="C45" s="934"/>
      <c r="D45" s="934"/>
      <c r="E45" s="934"/>
      <c r="F45" s="934"/>
      <c r="G45" s="935"/>
      <c r="H45" s="933"/>
      <c r="I45" s="934"/>
      <c r="J45" s="934"/>
      <c r="K45" s="934"/>
      <c r="L45" s="935"/>
    </row>
    <row r="46" spans="2:12" x14ac:dyDescent="0.25">
      <c r="B46" s="933"/>
      <c r="C46" s="934"/>
      <c r="D46" s="934"/>
      <c r="E46" s="934"/>
      <c r="F46" s="934"/>
      <c r="G46" s="935"/>
      <c r="H46" s="933"/>
      <c r="I46" s="934"/>
      <c r="J46" s="934"/>
      <c r="K46" s="934"/>
      <c r="L46" s="935"/>
    </row>
    <row r="47" spans="2:12" x14ac:dyDescent="0.25">
      <c r="B47" s="933"/>
      <c r="C47" s="934"/>
      <c r="D47" s="934"/>
      <c r="E47" s="934"/>
      <c r="F47" s="934"/>
      <c r="G47" s="935"/>
      <c r="H47" s="933"/>
      <c r="I47" s="934"/>
      <c r="J47" s="934"/>
      <c r="K47" s="934"/>
      <c r="L47" s="935"/>
    </row>
    <row r="48" spans="2:12" x14ac:dyDescent="0.25">
      <c r="B48" s="933"/>
      <c r="C48" s="934"/>
      <c r="D48" s="934"/>
      <c r="E48" s="934"/>
      <c r="F48" s="934"/>
      <c r="G48" s="935"/>
      <c r="H48" s="933"/>
      <c r="I48" s="934"/>
      <c r="J48" s="934"/>
      <c r="K48" s="934"/>
      <c r="L48" s="935"/>
    </row>
    <row r="49" spans="2:12" x14ac:dyDescent="0.25">
      <c r="B49" s="933"/>
      <c r="C49" s="934"/>
      <c r="D49" s="934"/>
      <c r="E49" s="934"/>
      <c r="F49" s="934"/>
      <c r="G49" s="935"/>
      <c r="H49" s="933"/>
      <c r="I49" s="934"/>
      <c r="J49" s="934"/>
      <c r="K49" s="934"/>
      <c r="L49" s="935"/>
    </row>
    <row r="50" spans="2:12" x14ac:dyDescent="0.25">
      <c r="B50" s="933"/>
      <c r="C50" s="934"/>
      <c r="D50" s="934"/>
      <c r="E50" s="934"/>
      <c r="F50" s="934"/>
      <c r="G50" s="935"/>
      <c r="H50" s="933"/>
      <c r="I50" s="934"/>
      <c r="J50" s="934"/>
      <c r="K50" s="934"/>
      <c r="L50" s="935"/>
    </row>
    <row r="51" spans="2:12" x14ac:dyDescent="0.25">
      <c r="B51" s="933"/>
      <c r="C51" s="934"/>
      <c r="D51" s="934"/>
      <c r="E51" s="934"/>
      <c r="F51" s="934"/>
      <c r="G51" s="935"/>
      <c r="H51" s="933"/>
      <c r="I51" s="934"/>
      <c r="J51" s="934"/>
      <c r="K51" s="934"/>
      <c r="L51" s="935"/>
    </row>
    <row r="52" spans="2:12" x14ac:dyDescent="0.25">
      <c r="B52" s="933"/>
      <c r="C52" s="934"/>
      <c r="D52" s="934"/>
      <c r="E52" s="934"/>
      <c r="F52" s="934"/>
      <c r="G52" s="935"/>
      <c r="H52" s="933"/>
      <c r="I52" s="934"/>
      <c r="J52" s="934"/>
      <c r="K52" s="934"/>
      <c r="L52" s="935"/>
    </row>
    <row r="53" spans="2:12" ht="15" customHeight="1" x14ac:dyDescent="0.25">
      <c r="B53" s="1048">
        <v>5</v>
      </c>
      <c r="C53" s="1049"/>
      <c r="D53" s="1049"/>
      <c r="E53" s="1049"/>
      <c r="F53" s="1049"/>
      <c r="G53" s="1050"/>
      <c r="H53" s="1048">
        <v>6</v>
      </c>
      <c r="I53" s="1049"/>
      <c r="J53" s="1049"/>
      <c r="K53" s="1049"/>
      <c r="L53" s="1050"/>
    </row>
    <row r="54" spans="2:12" ht="15.75" thickBot="1" x14ac:dyDescent="0.3">
      <c r="B54" s="1051"/>
      <c r="C54" s="1052"/>
      <c r="D54" s="1052"/>
      <c r="E54" s="1052"/>
      <c r="F54" s="1052"/>
      <c r="G54" s="1053"/>
      <c r="H54" s="1051"/>
      <c r="I54" s="1052"/>
      <c r="J54" s="1052"/>
      <c r="K54" s="1052"/>
      <c r="L54" s="1053"/>
    </row>
    <row r="55" spans="2:12" x14ac:dyDescent="0.25">
      <c r="B55" s="948" t="s">
        <v>655</v>
      </c>
      <c r="C55" s="949"/>
      <c r="D55" s="949"/>
      <c r="E55" s="949"/>
      <c r="F55" s="949"/>
      <c r="G55" s="950"/>
      <c r="H55" s="948" t="s">
        <v>656</v>
      </c>
      <c r="I55" s="949"/>
      <c r="J55" s="949"/>
      <c r="K55" s="949"/>
      <c r="L55" s="950"/>
    </row>
    <row r="56" spans="2:12" x14ac:dyDescent="0.25">
      <c r="B56" s="933"/>
      <c r="C56" s="934"/>
      <c r="D56" s="934"/>
      <c r="E56" s="934"/>
      <c r="F56" s="934"/>
      <c r="G56" s="935"/>
      <c r="H56" s="933"/>
      <c r="I56" s="934"/>
      <c r="J56" s="934"/>
      <c r="K56" s="934"/>
      <c r="L56" s="935"/>
    </row>
    <row r="57" spans="2:12" x14ac:dyDescent="0.25">
      <c r="B57" s="933"/>
      <c r="C57" s="934"/>
      <c r="D57" s="934"/>
      <c r="E57" s="934"/>
      <c r="F57" s="934"/>
      <c r="G57" s="935"/>
      <c r="H57" s="933"/>
      <c r="I57" s="934"/>
      <c r="J57" s="934"/>
      <c r="K57" s="934"/>
      <c r="L57" s="935"/>
    </row>
    <row r="58" spans="2:12" x14ac:dyDescent="0.25">
      <c r="B58" s="933"/>
      <c r="C58" s="934"/>
      <c r="D58" s="934"/>
      <c r="E58" s="934"/>
      <c r="F58" s="934"/>
      <c r="G58" s="935"/>
      <c r="H58" s="933"/>
      <c r="I58" s="934"/>
      <c r="J58" s="934"/>
      <c r="K58" s="934"/>
      <c r="L58" s="935"/>
    </row>
    <row r="59" spans="2:12" x14ac:dyDescent="0.25">
      <c r="B59" s="933"/>
      <c r="C59" s="934"/>
      <c r="D59" s="934"/>
      <c r="E59" s="934"/>
      <c r="F59" s="934"/>
      <c r="G59" s="935"/>
      <c r="H59" s="933"/>
      <c r="I59" s="934"/>
      <c r="J59" s="934"/>
      <c r="K59" s="934"/>
      <c r="L59" s="935"/>
    </row>
    <row r="60" spans="2:12" x14ac:dyDescent="0.25">
      <c r="B60" s="933"/>
      <c r="C60" s="934"/>
      <c r="D60" s="934"/>
      <c r="E60" s="934"/>
      <c r="F60" s="934"/>
      <c r="G60" s="935"/>
      <c r="H60" s="933"/>
      <c r="I60" s="934"/>
      <c r="J60" s="934"/>
      <c r="K60" s="934"/>
      <c r="L60" s="935"/>
    </row>
    <row r="61" spans="2:12" x14ac:dyDescent="0.25">
      <c r="B61" s="933"/>
      <c r="C61" s="934"/>
      <c r="D61" s="934"/>
      <c r="E61" s="934"/>
      <c r="F61" s="934"/>
      <c r="G61" s="935"/>
      <c r="H61" s="933"/>
      <c r="I61" s="934"/>
      <c r="J61" s="934"/>
      <c r="K61" s="934"/>
      <c r="L61" s="935"/>
    </row>
    <row r="62" spans="2:12" x14ac:dyDescent="0.25">
      <c r="B62" s="933"/>
      <c r="C62" s="934"/>
      <c r="D62" s="934"/>
      <c r="E62" s="934"/>
      <c r="F62" s="934"/>
      <c r="G62" s="935"/>
      <c r="H62" s="933"/>
      <c r="I62" s="934"/>
      <c r="J62" s="934"/>
      <c r="K62" s="934"/>
      <c r="L62" s="935"/>
    </row>
    <row r="63" spans="2:12" x14ac:dyDescent="0.25">
      <c r="B63" s="933"/>
      <c r="C63" s="934"/>
      <c r="D63" s="934"/>
      <c r="E63" s="934"/>
      <c r="F63" s="934"/>
      <c r="G63" s="935"/>
      <c r="H63" s="933"/>
      <c r="I63" s="934"/>
      <c r="J63" s="934"/>
      <c r="K63" s="934"/>
      <c r="L63" s="935"/>
    </row>
    <row r="64" spans="2:12" x14ac:dyDescent="0.25">
      <c r="B64" s="933"/>
      <c r="C64" s="934"/>
      <c r="D64" s="934"/>
      <c r="E64" s="934"/>
      <c r="F64" s="934"/>
      <c r="G64" s="935"/>
      <c r="H64" s="933"/>
      <c r="I64" s="934"/>
      <c r="J64" s="934"/>
      <c r="K64" s="934"/>
      <c r="L64" s="935"/>
    </row>
    <row r="65" spans="2:12" x14ac:dyDescent="0.25">
      <c r="B65" s="933"/>
      <c r="C65" s="934"/>
      <c r="D65" s="934"/>
      <c r="E65" s="934"/>
      <c r="F65" s="934"/>
      <c r="G65" s="935"/>
      <c r="H65" s="933"/>
      <c r="I65" s="934"/>
      <c r="J65" s="934"/>
      <c r="K65" s="934"/>
      <c r="L65" s="935"/>
    </row>
    <row r="66" spans="2:12" x14ac:dyDescent="0.25">
      <c r="B66" s="933"/>
      <c r="C66" s="934"/>
      <c r="D66" s="934"/>
      <c r="E66" s="934"/>
      <c r="F66" s="934"/>
      <c r="G66" s="935"/>
      <c r="H66" s="933"/>
      <c r="I66" s="934"/>
      <c r="J66" s="934"/>
      <c r="K66" s="934"/>
      <c r="L66" s="935"/>
    </row>
    <row r="67" spans="2:12" x14ac:dyDescent="0.25">
      <c r="B67" s="933"/>
      <c r="C67" s="934"/>
      <c r="D67" s="934"/>
      <c r="E67" s="934"/>
      <c r="F67" s="934"/>
      <c r="G67" s="935"/>
      <c r="H67" s="933"/>
      <c r="I67" s="934"/>
      <c r="J67" s="934"/>
      <c r="K67" s="934"/>
      <c r="L67" s="935"/>
    </row>
    <row r="68" spans="2:12" x14ac:dyDescent="0.25">
      <c r="B68" s="933"/>
      <c r="C68" s="934"/>
      <c r="D68" s="934"/>
      <c r="E68" s="934"/>
      <c r="F68" s="934"/>
      <c r="G68" s="935"/>
      <c r="H68" s="933"/>
      <c r="I68" s="934"/>
      <c r="J68" s="934"/>
      <c r="K68" s="934"/>
      <c r="L68" s="935"/>
    </row>
    <row r="69" spans="2:12" ht="15" customHeight="1" x14ac:dyDescent="0.25">
      <c r="B69" s="1048">
        <v>7</v>
      </c>
      <c r="C69" s="1049"/>
      <c r="D69" s="1049"/>
      <c r="E69" s="1049"/>
      <c r="F69" s="1049"/>
      <c r="G69" s="1050"/>
      <c r="H69" s="1048">
        <v>8</v>
      </c>
      <c r="I69" s="1049"/>
      <c r="J69" s="1049"/>
      <c r="K69" s="1049"/>
      <c r="L69" s="1050"/>
    </row>
    <row r="70" spans="2:12" ht="15.75" thickBot="1" x14ac:dyDescent="0.3">
      <c r="B70" s="1051"/>
      <c r="C70" s="1052"/>
      <c r="D70" s="1052"/>
      <c r="E70" s="1052"/>
      <c r="F70" s="1052"/>
      <c r="G70" s="1053"/>
      <c r="H70" s="1051"/>
      <c r="I70" s="1052"/>
      <c r="J70" s="1052"/>
      <c r="K70" s="1052"/>
      <c r="L70" s="1053"/>
    </row>
    <row r="71" spans="2:12" x14ac:dyDescent="0.25">
      <c r="B71" s="948" t="s">
        <v>655</v>
      </c>
      <c r="C71" s="949"/>
      <c r="D71" s="949"/>
      <c r="E71" s="949"/>
      <c r="F71" s="949"/>
      <c r="G71" s="950"/>
      <c r="H71" s="948" t="s">
        <v>656</v>
      </c>
      <c r="I71" s="949"/>
      <c r="J71" s="949"/>
      <c r="K71" s="949"/>
      <c r="L71" s="950"/>
    </row>
    <row r="72" spans="2:12" x14ac:dyDescent="0.25">
      <c r="B72" s="933"/>
      <c r="C72" s="934"/>
      <c r="D72" s="934"/>
      <c r="E72" s="934"/>
      <c r="F72" s="934"/>
      <c r="G72" s="935"/>
      <c r="H72" s="933"/>
      <c r="I72" s="934"/>
      <c r="J72" s="934"/>
      <c r="K72" s="934"/>
      <c r="L72" s="935"/>
    </row>
    <row r="73" spans="2:12" x14ac:dyDescent="0.25">
      <c r="B73" s="933"/>
      <c r="C73" s="934"/>
      <c r="D73" s="934"/>
      <c r="E73" s="934"/>
      <c r="F73" s="934"/>
      <c r="G73" s="935"/>
      <c r="H73" s="933"/>
      <c r="I73" s="934"/>
      <c r="J73" s="934"/>
      <c r="K73" s="934"/>
      <c r="L73" s="935"/>
    </row>
    <row r="74" spans="2:12" x14ac:dyDescent="0.25">
      <c r="B74" s="933"/>
      <c r="C74" s="934"/>
      <c r="D74" s="934"/>
      <c r="E74" s="934"/>
      <c r="F74" s="934"/>
      <c r="G74" s="935"/>
      <c r="H74" s="933"/>
      <c r="I74" s="934"/>
      <c r="J74" s="934"/>
      <c r="K74" s="934"/>
      <c r="L74" s="935"/>
    </row>
    <row r="75" spans="2:12" x14ac:dyDescent="0.25">
      <c r="B75" s="933"/>
      <c r="C75" s="934"/>
      <c r="D75" s="934"/>
      <c r="E75" s="934"/>
      <c r="F75" s="934"/>
      <c r="G75" s="935"/>
      <c r="H75" s="933"/>
      <c r="I75" s="934"/>
      <c r="J75" s="934"/>
      <c r="K75" s="934"/>
      <c r="L75" s="935"/>
    </row>
    <row r="76" spans="2:12" x14ac:dyDescent="0.25">
      <c r="B76" s="933"/>
      <c r="C76" s="934"/>
      <c r="D76" s="934"/>
      <c r="E76" s="934"/>
      <c r="F76" s="934"/>
      <c r="G76" s="935"/>
      <c r="H76" s="933"/>
      <c r="I76" s="934"/>
      <c r="J76" s="934"/>
      <c r="K76" s="934"/>
      <c r="L76" s="935"/>
    </row>
    <row r="77" spans="2:12" x14ac:dyDescent="0.25">
      <c r="B77" s="933"/>
      <c r="C77" s="934"/>
      <c r="D77" s="934"/>
      <c r="E77" s="934"/>
      <c r="F77" s="934"/>
      <c r="G77" s="935"/>
      <c r="H77" s="933"/>
      <c r="I77" s="934"/>
      <c r="J77" s="934"/>
      <c r="K77" s="934"/>
      <c r="L77" s="935"/>
    </row>
    <row r="78" spans="2:12" x14ac:dyDescent="0.25">
      <c r="B78" s="933"/>
      <c r="C78" s="934"/>
      <c r="D78" s="934"/>
      <c r="E78" s="934"/>
      <c r="F78" s="934"/>
      <c r="G78" s="935"/>
      <c r="H78" s="933"/>
      <c r="I78" s="934"/>
      <c r="J78" s="934"/>
      <c r="K78" s="934"/>
      <c r="L78" s="935"/>
    </row>
    <row r="79" spans="2:12" x14ac:dyDescent="0.25">
      <c r="B79" s="933"/>
      <c r="C79" s="934"/>
      <c r="D79" s="934"/>
      <c r="E79" s="934"/>
      <c r="F79" s="934"/>
      <c r="G79" s="935"/>
      <c r="H79" s="933"/>
      <c r="I79" s="934"/>
      <c r="J79" s="934"/>
      <c r="K79" s="934"/>
      <c r="L79" s="935"/>
    </row>
    <row r="80" spans="2:12" x14ac:dyDescent="0.25">
      <c r="B80" s="933"/>
      <c r="C80" s="934"/>
      <c r="D80" s="934"/>
      <c r="E80" s="934"/>
      <c r="F80" s="934"/>
      <c r="G80" s="935"/>
      <c r="H80" s="933"/>
      <c r="I80" s="934"/>
      <c r="J80" s="934"/>
      <c r="K80" s="934"/>
      <c r="L80" s="935"/>
    </row>
    <row r="81" spans="2:12" x14ac:dyDescent="0.25">
      <c r="B81" s="933"/>
      <c r="C81" s="934"/>
      <c r="D81" s="934"/>
      <c r="E81" s="934"/>
      <c r="F81" s="934"/>
      <c r="G81" s="935"/>
      <c r="H81" s="933"/>
      <c r="I81" s="934"/>
      <c r="J81" s="934"/>
      <c r="K81" s="934"/>
      <c r="L81" s="935"/>
    </row>
    <row r="82" spans="2:12" x14ac:dyDescent="0.25">
      <c r="B82" s="933"/>
      <c r="C82" s="934"/>
      <c r="D82" s="934"/>
      <c r="E82" s="934"/>
      <c r="F82" s="934"/>
      <c r="G82" s="935"/>
      <c r="H82" s="933"/>
      <c r="I82" s="934"/>
      <c r="J82" s="934"/>
      <c r="K82" s="934"/>
      <c r="L82" s="935"/>
    </row>
    <row r="83" spans="2:12" x14ac:dyDescent="0.25">
      <c r="B83" s="933"/>
      <c r="C83" s="934"/>
      <c r="D83" s="934"/>
      <c r="E83" s="934"/>
      <c r="F83" s="934"/>
      <c r="G83" s="935"/>
      <c r="H83" s="933"/>
      <c r="I83" s="934"/>
      <c r="J83" s="934"/>
      <c r="K83" s="934"/>
      <c r="L83" s="935"/>
    </row>
    <row r="84" spans="2:12" x14ac:dyDescent="0.25">
      <c r="B84" s="933"/>
      <c r="C84" s="934"/>
      <c r="D84" s="934"/>
      <c r="E84" s="934"/>
      <c r="F84" s="934"/>
      <c r="G84" s="935"/>
      <c r="H84" s="933"/>
      <c r="I84" s="934"/>
      <c r="J84" s="934"/>
      <c r="K84" s="934"/>
      <c r="L84" s="935"/>
    </row>
    <row r="85" spans="2:12" ht="15" customHeight="1" x14ac:dyDescent="0.25">
      <c r="B85" s="1048">
        <v>9</v>
      </c>
      <c r="C85" s="1049"/>
      <c r="D85" s="1049"/>
      <c r="E85" s="1049"/>
      <c r="F85" s="1049"/>
      <c r="G85" s="1050"/>
      <c r="H85" s="1048">
        <v>10</v>
      </c>
      <c r="I85" s="1049"/>
      <c r="J85" s="1049"/>
      <c r="K85" s="1049"/>
      <c r="L85" s="1050"/>
    </row>
    <row r="86" spans="2:12" ht="15.75" thickBot="1" x14ac:dyDescent="0.3">
      <c r="B86" s="1051"/>
      <c r="C86" s="1052"/>
      <c r="D86" s="1052"/>
      <c r="E86" s="1052"/>
      <c r="F86" s="1052"/>
      <c r="G86" s="1053"/>
      <c r="H86" s="1051"/>
      <c r="I86" s="1052"/>
      <c r="J86" s="1052"/>
      <c r="K86" s="1052"/>
      <c r="L86" s="1053"/>
    </row>
    <row r="87" spans="2:12" x14ac:dyDescent="0.25">
      <c r="B87" s="948" t="s">
        <v>655</v>
      </c>
      <c r="C87" s="949"/>
      <c r="D87" s="949"/>
      <c r="E87" s="949"/>
      <c r="F87" s="949"/>
      <c r="G87" s="950"/>
      <c r="H87" s="948" t="s">
        <v>656</v>
      </c>
      <c r="I87" s="949"/>
      <c r="J87" s="949"/>
      <c r="K87" s="949"/>
      <c r="L87" s="950"/>
    </row>
    <row r="88" spans="2:12" x14ac:dyDescent="0.25">
      <c r="B88" s="933"/>
      <c r="C88" s="934"/>
      <c r="D88" s="934"/>
      <c r="E88" s="934"/>
      <c r="F88" s="934"/>
      <c r="G88" s="935"/>
      <c r="H88" s="933"/>
      <c r="I88" s="934"/>
      <c r="J88" s="934"/>
      <c r="K88" s="934"/>
      <c r="L88" s="935"/>
    </row>
    <row r="89" spans="2:12" x14ac:dyDescent="0.25">
      <c r="B89" s="933"/>
      <c r="C89" s="934"/>
      <c r="D89" s="934"/>
      <c r="E89" s="934"/>
      <c r="F89" s="934"/>
      <c r="G89" s="935"/>
      <c r="H89" s="933"/>
      <c r="I89" s="934"/>
      <c r="J89" s="934"/>
      <c r="K89" s="934"/>
      <c r="L89" s="935"/>
    </row>
    <row r="90" spans="2:12" x14ac:dyDescent="0.25">
      <c r="B90" s="933"/>
      <c r="C90" s="934"/>
      <c r="D90" s="934"/>
      <c r="E90" s="934"/>
      <c r="F90" s="934"/>
      <c r="G90" s="935"/>
      <c r="H90" s="933"/>
      <c r="I90" s="934"/>
      <c r="J90" s="934"/>
      <c r="K90" s="934"/>
      <c r="L90" s="935"/>
    </row>
    <row r="91" spans="2:12" x14ac:dyDescent="0.25">
      <c r="B91" s="933"/>
      <c r="C91" s="934"/>
      <c r="D91" s="934"/>
      <c r="E91" s="934"/>
      <c r="F91" s="934"/>
      <c r="G91" s="935"/>
      <c r="H91" s="933"/>
      <c r="I91" s="934"/>
      <c r="J91" s="934"/>
      <c r="K91" s="934"/>
      <c r="L91" s="935"/>
    </row>
    <row r="92" spans="2:12" x14ac:dyDescent="0.25">
      <c r="B92" s="933"/>
      <c r="C92" s="934"/>
      <c r="D92" s="934"/>
      <c r="E92" s="934"/>
      <c r="F92" s="934"/>
      <c r="G92" s="935"/>
      <c r="H92" s="933"/>
      <c r="I92" s="934"/>
      <c r="J92" s="934"/>
      <c r="K92" s="934"/>
      <c r="L92" s="935"/>
    </row>
    <row r="93" spans="2:12" x14ac:dyDescent="0.25">
      <c r="B93" s="933"/>
      <c r="C93" s="934"/>
      <c r="D93" s="934"/>
      <c r="E93" s="934"/>
      <c r="F93" s="934"/>
      <c r="G93" s="935"/>
      <c r="H93" s="933"/>
      <c r="I93" s="934"/>
      <c r="J93" s="934"/>
      <c r="K93" s="934"/>
      <c r="L93" s="935"/>
    </row>
    <row r="94" spans="2:12" x14ac:dyDescent="0.25">
      <c r="B94" s="933"/>
      <c r="C94" s="934"/>
      <c r="D94" s="934"/>
      <c r="E94" s="934"/>
      <c r="F94" s="934"/>
      <c r="G94" s="935"/>
      <c r="H94" s="933"/>
      <c r="I94" s="934"/>
      <c r="J94" s="934"/>
      <c r="K94" s="934"/>
      <c r="L94" s="935"/>
    </row>
    <row r="95" spans="2:12" x14ac:dyDescent="0.25">
      <c r="B95" s="933"/>
      <c r="C95" s="934"/>
      <c r="D95" s="934"/>
      <c r="E95" s="934"/>
      <c r="F95" s="934"/>
      <c r="G95" s="935"/>
      <c r="H95" s="933"/>
      <c r="I95" s="934"/>
      <c r="J95" s="934"/>
      <c r="K95" s="934"/>
      <c r="L95" s="935"/>
    </row>
    <row r="96" spans="2:12" x14ac:dyDescent="0.25">
      <c r="B96" s="933"/>
      <c r="C96" s="934"/>
      <c r="D96" s="934"/>
      <c r="E96" s="934"/>
      <c r="F96" s="934"/>
      <c r="G96" s="935"/>
      <c r="H96" s="933"/>
      <c r="I96" s="934"/>
      <c r="J96" s="934"/>
      <c r="K96" s="934"/>
      <c r="L96" s="935"/>
    </row>
    <row r="97" spans="2:12" x14ac:dyDescent="0.25">
      <c r="B97" s="933"/>
      <c r="C97" s="934"/>
      <c r="D97" s="934"/>
      <c r="E97" s="934"/>
      <c r="F97" s="934"/>
      <c r="G97" s="935"/>
      <c r="H97" s="933"/>
      <c r="I97" s="934"/>
      <c r="J97" s="934"/>
      <c r="K97" s="934"/>
      <c r="L97" s="935"/>
    </row>
    <row r="98" spans="2:12" x14ac:dyDescent="0.25">
      <c r="B98" s="933"/>
      <c r="C98" s="934"/>
      <c r="D98" s="934"/>
      <c r="E98" s="934"/>
      <c r="F98" s="934"/>
      <c r="G98" s="935"/>
      <c r="H98" s="933"/>
      <c r="I98" s="934"/>
      <c r="J98" s="934"/>
      <c r="K98" s="934"/>
      <c r="L98" s="935"/>
    </row>
    <row r="99" spans="2:12" x14ac:dyDescent="0.25">
      <c r="B99" s="933"/>
      <c r="C99" s="934"/>
      <c r="D99" s="934"/>
      <c r="E99" s="934"/>
      <c r="F99" s="934"/>
      <c r="G99" s="935"/>
      <c r="H99" s="933"/>
      <c r="I99" s="934"/>
      <c r="J99" s="934"/>
      <c r="K99" s="934"/>
      <c r="L99" s="935"/>
    </row>
    <row r="100" spans="2:12" x14ac:dyDescent="0.25">
      <c r="B100" s="933"/>
      <c r="C100" s="934"/>
      <c r="D100" s="934"/>
      <c r="E100" s="934"/>
      <c r="F100" s="934"/>
      <c r="G100" s="935"/>
      <c r="H100" s="933"/>
      <c r="I100" s="934"/>
      <c r="J100" s="934"/>
      <c r="K100" s="934"/>
      <c r="L100" s="935"/>
    </row>
    <row r="101" spans="2:12" ht="15" customHeight="1" x14ac:dyDescent="0.25">
      <c r="B101" s="1048">
        <v>11</v>
      </c>
      <c r="C101" s="1049"/>
      <c r="D101" s="1049"/>
      <c r="E101" s="1049"/>
      <c r="F101" s="1049"/>
      <c r="G101" s="1050"/>
      <c r="H101" s="1048">
        <v>12</v>
      </c>
      <c r="I101" s="1049"/>
      <c r="J101" s="1049"/>
      <c r="K101" s="1049"/>
      <c r="L101" s="1050"/>
    </row>
    <row r="102" spans="2:12" ht="15.75" thickBot="1" x14ac:dyDescent="0.3">
      <c r="B102" s="1051"/>
      <c r="C102" s="1052"/>
      <c r="D102" s="1052"/>
      <c r="E102" s="1052"/>
      <c r="F102" s="1052"/>
      <c r="G102" s="1053"/>
      <c r="H102" s="1051"/>
      <c r="I102" s="1052"/>
      <c r="J102" s="1052"/>
      <c r="K102" s="1052"/>
      <c r="L102" s="1053"/>
    </row>
    <row r="103" spans="2:12" ht="30.75" customHeight="1" thickBot="1" x14ac:dyDescent="0.3">
      <c r="B103" s="1060" t="s">
        <v>1090</v>
      </c>
      <c r="C103" s="1061"/>
      <c r="D103" s="1061"/>
      <c r="E103" s="1061"/>
      <c r="F103" s="1061"/>
      <c r="G103" s="1061"/>
      <c r="H103" s="1061"/>
      <c r="I103" s="1061"/>
      <c r="J103" s="1061"/>
      <c r="K103" s="1061"/>
      <c r="L103" s="1062"/>
    </row>
    <row r="104" spans="2:12" x14ac:dyDescent="0.25">
      <c r="B104" s="948" t="s">
        <v>655</v>
      </c>
      <c r="C104" s="949"/>
      <c r="D104" s="949"/>
      <c r="E104" s="949"/>
      <c r="F104" s="949"/>
      <c r="G104" s="950"/>
      <c r="H104" s="948" t="s">
        <v>656</v>
      </c>
      <c r="I104" s="949"/>
      <c r="J104" s="949"/>
      <c r="K104" s="949"/>
      <c r="L104" s="950"/>
    </row>
    <row r="105" spans="2:12" x14ac:dyDescent="0.25">
      <c r="B105" s="933"/>
      <c r="C105" s="934"/>
      <c r="D105" s="934"/>
      <c r="E105" s="934"/>
      <c r="F105" s="934"/>
      <c r="G105" s="935"/>
      <c r="H105" s="933"/>
      <c r="I105" s="934"/>
      <c r="J105" s="934"/>
      <c r="K105" s="934"/>
      <c r="L105" s="935"/>
    </row>
    <row r="106" spans="2:12" x14ac:dyDescent="0.25">
      <c r="B106" s="933"/>
      <c r="C106" s="934"/>
      <c r="D106" s="934"/>
      <c r="E106" s="934"/>
      <c r="F106" s="934"/>
      <c r="G106" s="935"/>
      <c r="H106" s="933"/>
      <c r="I106" s="934"/>
      <c r="J106" s="934"/>
      <c r="K106" s="934"/>
      <c r="L106" s="935"/>
    </row>
    <row r="107" spans="2:12" x14ac:dyDescent="0.25">
      <c r="B107" s="933"/>
      <c r="C107" s="934"/>
      <c r="D107" s="934"/>
      <c r="E107" s="934"/>
      <c r="F107" s="934"/>
      <c r="G107" s="935"/>
      <c r="H107" s="933"/>
      <c r="I107" s="934"/>
      <c r="J107" s="934"/>
      <c r="K107" s="934"/>
      <c r="L107" s="935"/>
    </row>
    <row r="108" spans="2:12" x14ac:dyDescent="0.25">
      <c r="B108" s="933"/>
      <c r="C108" s="934"/>
      <c r="D108" s="934"/>
      <c r="E108" s="934"/>
      <c r="F108" s="934"/>
      <c r="G108" s="935"/>
      <c r="H108" s="933"/>
      <c r="I108" s="934"/>
      <c r="J108" s="934"/>
      <c r="K108" s="934"/>
      <c r="L108" s="935"/>
    </row>
    <row r="109" spans="2:12" x14ac:dyDescent="0.25">
      <c r="B109" s="933"/>
      <c r="C109" s="934"/>
      <c r="D109" s="934"/>
      <c r="E109" s="934"/>
      <c r="F109" s="934"/>
      <c r="G109" s="935"/>
      <c r="H109" s="933"/>
      <c r="I109" s="934"/>
      <c r="J109" s="934"/>
      <c r="K109" s="934"/>
      <c r="L109" s="935"/>
    </row>
    <row r="110" spans="2:12" x14ac:dyDescent="0.25">
      <c r="B110" s="933"/>
      <c r="C110" s="934"/>
      <c r="D110" s="934"/>
      <c r="E110" s="934"/>
      <c r="F110" s="934"/>
      <c r="G110" s="935"/>
      <c r="H110" s="933"/>
      <c r="I110" s="934"/>
      <c r="J110" s="934"/>
      <c r="K110" s="934"/>
      <c r="L110" s="935"/>
    </row>
    <row r="111" spans="2:12" x14ac:dyDescent="0.25">
      <c r="B111" s="933"/>
      <c r="C111" s="934"/>
      <c r="D111" s="934"/>
      <c r="E111" s="934"/>
      <c r="F111" s="934"/>
      <c r="G111" s="935"/>
      <c r="H111" s="933"/>
      <c r="I111" s="934"/>
      <c r="J111" s="934"/>
      <c r="K111" s="934"/>
      <c r="L111" s="935"/>
    </row>
    <row r="112" spans="2:12" x14ac:dyDescent="0.25">
      <c r="B112" s="933"/>
      <c r="C112" s="934"/>
      <c r="D112" s="934"/>
      <c r="E112" s="934"/>
      <c r="F112" s="934"/>
      <c r="G112" s="935"/>
      <c r="H112" s="933"/>
      <c r="I112" s="934"/>
      <c r="J112" s="934"/>
      <c r="K112" s="934"/>
      <c r="L112" s="935"/>
    </row>
    <row r="113" spans="2:12" x14ac:dyDescent="0.25">
      <c r="B113" s="933"/>
      <c r="C113" s="934"/>
      <c r="D113" s="934"/>
      <c r="E113" s="934"/>
      <c r="F113" s="934"/>
      <c r="G113" s="935"/>
      <c r="H113" s="933"/>
      <c r="I113" s="934"/>
      <c r="J113" s="934"/>
      <c r="K113" s="934"/>
      <c r="L113" s="935"/>
    </row>
    <row r="114" spans="2:12" x14ac:dyDescent="0.25">
      <c r="B114" s="933"/>
      <c r="C114" s="934"/>
      <c r="D114" s="934"/>
      <c r="E114" s="934"/>
      <c r="F114" s="934"/>
      <c r="G114" s="935"/>
      <c r="H114" s="933"/>
      <c r="I114" s="934"/>
      <c r="J114" s="934"/>
      <c r="K114" s="934"/>
      <c r="L114" s="935"/>
    </row>
    <row r="115" spans="2:12" x14ac:dyDescent="0.25">
      <c r="B115" s="933"/>
      <c r="C115" s="934"/>
      <c r="D115" s="934"/>
      <c r="E115" s="934"/>
      <c r="F115" s="934"/>
      <c r="G115" s="935"/>
      <c r="H115" s="933"/>
      <c r="I115" s="934"/>
      <c r="J115" s="934"/>
      <c r="K115" s="934"/>
      <c r="L115" s="935"/>
    </row>
    <row r="116" spans="2:12" x14ac:dyDescent="0.25">
      <c r="B116" s="933"/>
      <c r="C116" s="934"/>
      <c r="D116" s="934"/>
      <c r="E116" s="934"/>
      <c r="F116" s="934"/>
      <c r="G116" s="935"/>
      <c r="H116" s="933"/>
      <c r="I116" s="934"/>
      <c r="J116" s="934"/>
      <c r="K116" s="934"/>
      <c r="L116" s="935"/>
    </row>
    <row r="117" spans="2:12" x14ac:dyDescent="0.25">
      <c r="B117" s="933"/>
      <c r="C117" s="934"/>
      <c r="D117" s="934"/>
      <c r="E117" s="934"/>
      <c r="F117" s="934"/>
      <c r="G117" s="935"/>
      <c r="H117" s="933"/>
      <c r="I117" s="934"/>
      <c r="J117" s="934"/>
      <c r="K117" s="934"/>
      <c r="L117" s="935"/>
    </row>
    <row r="118" spans="2:12" ht="15" customHeight="1" x14ac:dyDescent="0.25">
      <c r="B118" s="1048">
        <v>13</v>
      </c>
      <c r="C118" s="1049"/>
      <c r="D118" s="1049"/>
      <c r="E118" s="1049"/>
      <c r="F118" s="1049"/>
      <c r="G118" s="1050"/>
      <c r="H118" s="1048">
        <v>14</v>
      </c>
      <c r="I118" s="1049"/>
      <c r="J118" s="1049"/>
      <c r="K118" s="1049"/>
      <c r="L118" s="1050"/>
    </row>
    <row r="119" spans="2:12" ht="15.75" thickBot="1" x14ac:dyDescent="0.3">
      <c r="B119" s="1051"/>
      <c r="C119" s="1052"/>
      <c r="D119" s="1052"/>
      <c r="E119" s="1052"/>
      <c r="F119" s="1052"/>
      <c r="G119" s="1053"/>
      <c r="H119" s="1051"/>
      <c r="I119" s="1052"/>
      <c r="J119" s="1052"/>
      <c r="K119" s="1052"/>
      <c r="L119" s="1053"/>
    </row>
    <row r="120" spans="2:12" x14ac:dyDescent="0.25">
      <c r="B120" s="948" t="s">
        <v>655</v>
      </c>
      <c r="C120" s="949"/>
      <c r="D120" s="949"/>
      <c r="E120" s="949"/>
      <c r="F120" s="949"/>
      <c r="G120" s="950"/>
      <c r="H120" s="948" t="s">
        <v>656</v>
      </c>
      <c r="I120" s="949"/>
      <c r="J120" s="949"/>
      <c r="K120" s="949"/>
      <c r="L120" s="950"/>
    </row>
    <row r="121" spans="2:12" x14ac:dyDescent="0.25">
      <c r="B121" s="933"/>
      <c r="C121" s="934"/>
      <c r="D121" s="934"/>
      <c r="E121" s="934"/>
      <c r="F121" s="934"/>
      <c r="G121" s="935"/>
      <c r="H121" s="933"/>
      <c r="I121" s="934"/>
      <c r="J121" s="934"/>
      <c r="K121" s="934"/>
      <c r="L121" s="935"/>
    </row>
    <row r="122" spans="2:12" x14ac:dyDescent="0.25">
      <c r="B122" s="933"/>
      <c r="C122" s="934"/>
      <c r="D122" s="934"/>
      <c r="E122" s="934"/>
      <c r="F122" s="934"/>
      <c r="G122" s="935"/>
      <c r="H122" s="933"/>
      <c r="I122" s="934"/>
      <c r="J122" s="934"/>
      <c r="K122" s="934"/>
      <c r="L122" s="935"/>
    </row>
    <row r="123" spans="2:12" x14ac:dyDescent="0.25">
      <c r="B123" s="933"/>
      <c r="C123" s="934"/>
      <c r="D123" s="934"/>
      <c r="E123" s="934"/>
      <c r="F123" s="934"/>
      <c r="G123" s="935"/>
      <c r="H123" s="933"/>
      <c r="I123" s="934"/>
      <c r="J123" s="934"/>
      <c r="K123" s="934"/>
      <c r="L123" s="935"/>
    </row>
    <row r="124" spans="2:12" x14ac:dyDescent="0.25">
      <c r="B124" s="933"/>
      <c r="C124" s="934"/>
      <c r="D124" s="934"/>
      <c r="E124" s="934"/>
      <c r="F124" s="934"/>
      <c r="G124" s="935"/>
      <c r="H124" s="933"/>
      <c r="I124" s="934"/>
      <c r="J124" s="934"/>
      <c r="K124" s="934"/>
      <c r="L124" s="935"/>
    </row>
    <row r="125" spans="2:12" x14ac:dyDescent="0.25">
      <c r="B125" s="933"/>
      <c r="C125" s="934"/>
      <c r="D125" s="934"/>
      <c r="E125" s="934"/>
      <c r="F125" s="934"/>
      <c r="G125" s="935"/>
      <c r="H125" s="933"/>
      <c r="I125" s="934"/>
      <c r="J125" s="934"/>
      <c r="K125" s="934"/>
      <c r="L125" s="935"/>
    </row>
    <row r="126" spans="2:12" x14ac:dyDescent="0.25">
      <c r="B126" s="933"/>
      <c r="C126" s="934"/>
      <c r="D126" s="934"/>
      <c r="E126" s="934"/>
      <c r="F126" s="934"/>
      <c r="G126" s="935"/>
      <c r="H126" s="933"/>
      <c r="I126" s="934"/>
      <c r="J126" s="934"/>
      <c r="K126" s="934"/>
      <c r="L126" s="935"/>
    </row>
    <row r="127" spans="2:12" x14ac:dyDescent="0.25">
      <c r="B127" s="933"/>
      <c r="C127" s="934"/>
      <c r="D127" s="934"/>
      <c r="E127" s="934"/>
      <c r="F127" s="934"/>
      <c r="G127" s="935"/>
      <c r="H127" s="933"/>
      <c r="I127" s="934"/>
      <c r="J127" s="934"/>
      <c r="K127" s="934"/>
      <c r="L127" s="935"/>
    </row>
    <row r="128" spans="2:12" x14ac:dyDescent="0.25">
      <c r="B128" s="933"/>
      <c r="C128" s="934"/>
      <c r="D128" s="934"/>
      <c r="E128" s="934"/>
      <c r="F128" s="934"/>
      <c r="G128" s="935"/>
      <c r="H128" s="933"/>
      <c r="I128" s="934"/>
      <c r="J128" s="934"/>
      <c r="K128" s="934"/>
      <c r="L128" s="935"/>
    </row>
    <row r="129" spans="2:12" x14ac:dyDescent="0.25">
      <c r="B129" s="933"/>
      <c r="C129" s="934"/>
      <c r="D129" s="934"/>
      <c r="E129" s="934"/>
      <c r="F129" s="934"/>
      <c r="G129" s="935"/>
      <c r="H129" s="933"/>
      <c r="I129" s="934"/>
      <c r="J129" s="934"/>
      <c r="K129" s="934"/>
      <c r="L129" s="935"/>
    </row>
    <row r="130" spans="2:12" x14ac:dyDescent="0.25">
      <c r="B130" s="933"/>
      <c r="C130" s="934"/>
      <c r="D130" s="934"/>
      <c r="E130" s="934"/>
      <c r="F130" s="934"/>
      <c r="G130" s="935"/>
      <c r="H130" s="933"/>
      <c r="I130" s="934"/>
      <c r="J130" s="934"/>
      <c r="K130" s="934"/>
      <c r="L130" s="935"/>
    </row>
    <row r="131" spans="2:12" x14ac:dyDescent="0.25">
      <c r="B131" s="933"/>
      <c r="C131" s="934"/>
      <c r="D131" s="934"/>
      <c r="E131" s="934"/>
      <c r="F131" s="934"/>
      <c r="G131" s="935"/>
      <c r="H131" s="933"/>
      <c r="I131" s="934"/>
      <c r="J131" s="934"/>
      <c r="K131" s="934"/>
      <c r="L131" s="935"/>
    </row>
    <row r="132" spans="2:12" x14ac:dyDescent="0.25">
      <c r="B132" s="933"/>
      <c r="C132" s="934"/>
      <c r="D132" s="934"/>
      <c r="E132" s="934"/>
      <c r="F132" s="934"/>
      <c r="G132" s="935"/>
      <c r="H132" s="933"/>
      <c r="I132" s="934"/>
      <c r="J132" s="934"/>
      <c r="K132" s="934"/>
      <c r="L132" s="935"/>
    </row>
    <row r="133" spans="2:12" x14ac:dyDescent="0.25">
      <c r="B133" s="933"/>
      <c r="C133" s="934"/>
      <c r="D133" s="934"/>
      <c r="E133" s="934"/>
      <c r="F133" s="934"/>
      <c r="G133" s="935"/>
      <c r="H133" s="933"/>
      <c r="I133" s="934"/>
      <c r="J133" s="934"/>
      <c r="K133" s="934"/>
      <c r="L133" s="935"/>
    </row>
    <row r="134" spans="2:12" ht="15" customHeight="1" x14ac:dyDescent="0.25">
      <c r="B134" s="1048">
        <v>15</v>
      </c>
      <c r="C134" s="1049"/>
      <c r="D134" s="1049"/>
      <c r="E134" s="1049"/>
      <c r="F134" s="1049"/>
      <c r="G134" s="1050"/>
      <c r="H134" s="1048">
        <v>16</v>
      </c>
      <c r="I134" s="1049"/>
      <c r="J134" s="1049"/>
      <c r="K134" s="1049"/>
      <c r="L134" s="1050"/>
    </row>
    <row r="135" spans="2:12" ht="15.75" thickBot="1" x14ac:dyDescent="0.3">
      <c r="B135" s="1051"/>
      <c r="C135" s="1052"/>
      <c r="D135" s="1052"/>
      <c r="E135" s="1052"/>
      <c r="F135" s="1052"/>
      <c r="G135" s="1053"/>
      <c r="H135" s="1051"/>
      <c r="I135" s="1052"/>
      <c r="J135" s="1052"/>
      <c r="K135" s="1052"/>
      <c r="L135" s="1053"/>
    </row>
    <row r="136" spans="2:12" ht="48" customHeight="1" thickBot="1" x14ac:dyDescent="0.3">
      <c r="B136" s="1060" t="s">
        <v>1091</v>
      </c>
      <c r="C136" s="1061"/>
      <c r="D136" s="1061"/>
      <c r="E136" s="1061"/>
      <c r="F136" s="1061"/>
      <c r="G136" s="1061"/>
      <c r="H136" s="1061"/>
      <c r="I136" s="1061"/>
      <c r="J136" s="1061"/>
      <c r="K136" s="1061"/>
      <c r="L136" s="1062"/>
    </row>
    <row r="137" spans="2:12" x14ac:dyDescent="0.25">
      <c r="B137" s="948" t="s">
        <v>655</v>
      </c>
      <c r="C137" s="949"/>
      <c r="D137" s="949"/>
      <c r="E137" s="949"/>
      <c r="F137" s="949"/>
      <c r="G137" s="950"/>
      <c r="H137" s="948" t="s">
        <v>656</v>
      </c>
      <c r="I137" s="949"/>
      <c r="J137" s="949"/>
      <c r="K137" s="949"/>
      <c r="L137" s="950"/>
    </row>
    <row r="138" spans="2:12" x14ac:dyDescent="0.25">
      <c r="B138" s="933"/>
      <c r="C138" s="934"/>
      <c r="D138" s="934"/>
      <c r="E138" s="934"/>
      <c r="F138" s="934"/>
      <c r="G138" s="935"/>
      <c r="H138" s="933"/>
      <c r="I138" s="934"/>
      <c r="J138" s="934"/>
      <c r="K138" s="934"/>
      <c r="L138" s="935"/>
    </row>
    <row r="139" spans="2:12" x14ac:dyDescent="0.25">
      <c r="B139" s="933"/>
      <c r="C139" s="934"/>
      <c r="D139" s="934"/>
      <c r="E139" s="934"/>
      <c r="F139" s="934"/>
      <c r="G139" s="935"/>
      <c r="H139" s="933"/>
      <c r="I139" s="934"/>
      <c r="J139" s="934"/>
      <c r="K139" s="934"/>
      <c r="L139" s="935"/>
    </row>
    <row r="140" spans="2:12" x14ac:dyDescent="0.25">
      <c r="B140" s="933"/>
      <c r="C140" s="934"/>
      <c r="D140" s="934"/>
      <c r="E140" s="934"/>
      <c r="F140" s="934"/>
      <c r="G140" s="935"/>
      <c r="H140" s="933"/>
      <c r="I140" s="934"/>
      <c r="J140" s="934"/>
      <c r="K140" s="934"/>
      <c r="L140" s="935"/>
    </row>
    <row r="141" spans="2:12" x14ac:dyDescent="0.25">
      <c r="B141" s="933"/>
      <c r="C141" s="934"/>
      <c r="D141" s="934"/>
      <c r="E141" s="934"/>
      <c r="F141" s="934"/>
      <c r="G141" s="935"/>
      <c r="H141" s="933"/>
      <c r="I141" s="934"/>
      <c r="J141" s="934"/>
      <c r="K141" s="934"/>
      <c r="L141" s="935"/>
    </row>
    <row r="142" spans="2:12" x14ac:dyDescent="0.25">
      <c r="B142" s="933"/>
      <c r="C142" s="934"/>
      <c r="D142" s="934"/>
      <c r="E142" s="934"/>
      <c r="F142" s="934"/>
      <c r="G142" s="935"/>
      <c r="H142" s="933"/>
      <c r="I142" s="934"/>
      <c r="J142" s="934"/>
      <c r="K142" s="934"/>
      <c r="L142" s="935"/>
    </row>
    <row r="143" spans="2:12" x14ac:dyDescent="0.25">
      <c r="B143" s="933"/>
      <c r="C143" s="934"/>
      <c r="D143" s="934"/>
      <c r="E143" s="934"/>
      <c r="F143" s="934"/>
      <c r="G143" s="935"/>
      <c r="H143" s="933"/>
      <c r="I143" s="934"/>
      <c r="J143" s="934"/>
      <c r="K143" s="934"/>
      <c r="L143" s="935"/>
    </row>
    <row r="144" spans="2:12" x14ac:dyDescent="0.25">
      <c r="B144" s="933"/>
      <c r="C144" s="934"/>
      <c r="D144" s="934"/>
      <c r="E144" s="934"/>
      <c r="F144" s="934"/>
      <c r="G144" s="935"/>
      <c r="H144" s="933"/>
      <c r="I144" s="934"/>
      <c r="J144" s="934"/>
      <c r="K144" s="934"/>
      <c r="L144" s="935"/>
    </row>
    <row r="145" spans="2:12" x14ac:dyDescent="0.25">
      <c r="B145" s="933"/>
      <c r="C145" s="934"/>
      <c r="D145" s="934"/>
      <c r="E145" s="934"/>
      <c r="F145" s="934"/>
      <c r="G145" s="935"/>
      <c r="H145" s="933"/>
      <c r="I145" s="934"/>
      <c r="J145" s="934"/>
      <c r="K145" s="934"/>
      <c r="L145" s="935"/>
    </row>
    <row r="146" spans="2:12" x14ac:dyDescent="0.25">
      <c r="B146" s="933"/>
      <c r="C146" s="934"/>
      <c r="D146" s="934"/>
      <c r="E146" s="934"/>
      <c r="F146" s="934"/>
      <c r="G146" s="935"/>
      <c r="H146" s="933"/>
      <c r="I146" s="934"/>
      <c r="J146" s="934"/>
      <c r="K146" s="934"/>
      <c r="L146" s="935"/>
    </row>
    <row r="147" spans="2:12" x14ac:dyDescent="0.25">
      <c r="B147" s="933"/>
      <c r="C147" s="934"/>
      <c r="D147" s="934"/>
      <c r="E147" s="934"/>
      <c r="F147" s="934"/>
      <c r="G147" s="935"/>
      <c r="H147" s="933"/>
      <c r="I147" s="934"/>
      <c r="J147" s="934"/>
      <c r="K147" s="934"/>
      <c r="L147" s="935"/>
    </row>
    <row r="148" spans="2:12" x14ac:dyDescent="0.25">
      <c r="B148" s="933"/>
      <c r="C148" s="934"/>
      <c r="D148" s="934"/>
      <c r="E148" s="934"/>
      <c r="F148" s="934"/>
      <c r="G148" s="935"/>
      <c r="H148" s="933"/>
      <c r="I148" s="934"/>
      <c r="J148" s="934"/>
      <c r="K148" s="934"/>
      <c r="L148" s="935"/>
    </row>
    <row r="149" spans="2:12" x14ac:dyDescent="0.25">
      <c r="B149" s="933"/>
      <c r="C149" s="934"/>
      <c r="D149" s="934"/>
      <c r="E149" s="934"/>
      <c r="F149" s="934"/>
      <c r="G149" s="935"/>
      <c r="H149" s="933"/>
      <c r="I149" s="934"/>
      <c r="J149" s="934"/>
      <c r="K149" s="934"/>
      <c r="L149" s="935"/>
    </row>
    <row r="150" spans="2:12" x14ac:dyDescent="0.25">
      <c r="B150" s="933"/>
      <c r="C150" s="934"/>
      <c r="D150" s="934"/>
      <c r="E150" s="934"/>
      <c r="F150" s="934"/>
      <c r="G150" s="935"/>
      <c r="H150" s="933"/>
      <c r="I150" s="934"/>
      <c r="J150" s="934"/>
      <c r="K150" s="934"/>
      <c r="L150" s="935"/>
    </row>
    <row r="151" spans="2:12" ht="15" customHeight="1" x14ac:dyDescent="0.25">
      <c r="B151" s="1048">
        <v>17</v>
      </c>
      <c r="C151" s="1049"/>
      <c r="D151" s="1049"/>
      <c r="E151" s="1049"/>
      <c r="F151" s="1049"/>
      <c r="G151" s="1050"/>
      <c r="H151" s="1048">
        <v>18</v>
      </c>
      <c r="I151" s="1049"/>
      <c r="J151" s="1049"/>
      <c r="K151" s="1049"/>
      <c r="L151" s="1050"/>
    </row>
    <row r="152" spans="2:12" ht="15.75" thickBot="1" x14ac:dyDescent="0.3">
      <c r="B152" s="1051"/>
      <c r="C152" s="1052"/>
      <c r="D152" s="1052"/>
      <c r="E152" s="1052"/>
      <c r="F152" s="1052"/>
      <c r="G152" s="1053"/>
      <c r="H152" s="1051"/>
      <c r="I152" s="1052"/>
      <c r="J152" s="1052"/>
      <c r="K152" s="1052"/>
      <c r="L152" s="1053"/>
    </row>
    <row r="153" spans="2:12" x14ac:dyDescent="0.25">
      <c r="B153" s="948" t="s">
        <v>655</v>
      </c>
      <c r="C153" s="949"/>
      <c r="D153" s="949"/>
      <c r="E153" s="949"/>
      <c r="F153" s="949"/>
      <c r="G153" s="950"/>
      <c r="H153" s="948" t="s">
        <v>656</v>
      </c>
      <c r="I153" s="949"/>
      <c r="J153" s="949"/>
      <c r="K153" s="949"/>
      <c r="L153" s="950"/>
    </row>
    <row r="154" spans="2:12" x14ac:dyDescent="0.25">
      <c r="B154" s="933"/>
      <c r="C154" s="934"/>
      <c r="D154" s="934"/>
      <c r="E154" s="934"/>
      <c r="F154" s="934"/>
      <c r="G154" s="935"/>
      <c r="H154" s="933"/>
      <c r="I154" s="934"/>
      <c r="J154" s="934"/>
      <c r="K154" s="934"/>
      <c r="L154" s="935"/>
    </row>
    <row r="155" spans="2:12" x14ac:dyDescent="0.25">
      <c r="B155" s="933"/>
      <c r="C155" s="934"/>
      <c r="D155" s="934"/>
      <c r="E155" s="934"/>
      <c r="F155" s="934"/>
      <c r="G155" s="935"/>
      <c r="H155" s="933"/>
      <c r="I155" s="934"/>
      <c r="J155" s="934"/>
      <c r="K155" s="934"/>
      <c r="L155" s="935"/>
    </row>
    <row r="156" spans="2:12" x14ac:dyDescent="0.25">
      <c r="B156" s="933"/>
      <c r="C156" s="934"/>
      <c r="D156" s="934"/>
      <c r="E156" s="934"/>
      <c r="F156" s="934"/>
      <c r="G156" s="935"/>
      <c r="H156" s="933"/>
      <c r="I156" s="934"/>
      <c r="J156" s="934"/>
      <c r="K156" s="934"/>
      <c r="L156" s="935"/>
    </row>
    <row r="157" spans="2:12" x14ac:dyDescent="0.25">
      <c r="B157" s="933"/>
      <c r="C157" s="934"/>
      <c r="D157" s="934"/>
      <c r="E157" s="934"/>
      <c r="F157" s="934"/>
      <c r="G157" s="935"/>
      <c r="H157" s="933"/>
      <c r="I157" s="934"/>
      <c r="J157" s="934"/>
      <c r="K157" s="934"/>
      <c r="L157" s="935"/>
    </row>
    <row r="158" spans="2:12" x14ac:dyDescent="0.25">
      <c r="B158" s="933"/>
      <c r="C158" s="934"/>
      <c r="D158" s="934"/>
      <c r="E158" s="934"/>
      <c r="F158" s="934"/>
      <c r="G158" s="935"/>
      <c r="H158" s="933"/>
      <c r="I158" s="934"/>
      <c r="J158" s="934"/>
      <c r="K158" s="934"/>
      <c r="L158" s="935"/>
    </row>
    <row r="159" spans="2:12" x14ac:dyDescent="0.25">
      <c r="B159" s="933"/>
      <c r="C159" s="934"/>
      <c r="D159" s="934"/>
      <c r="E159" s="934"/>
      <c r="F159" s="934"/>
      <c r="G159" s="935"/>
      <c r="H159" s="933"/>
      <c r="I159" s="934"/>
      <c r="J159" s="934"/>
      <c r="K159" s="934"/>
      <c r="L159" s="935"/>
    </row>
    <row r="160" spans="2:12" x14ac:dyDescent="0.25">
      <c r="B160" s="933"/>
      <c r="C160" s="934"/>
      <c r="D160" s="934"/>
      <c r="E160" s="934"/>
      <c r="F160" s="934"/>
      <c r="G160" s="935"/>
      <c r="H160" s="933"/>
      <c r="I160" s="934"/>
      <c r="J160" s="934"/>
      <c r="K160" s="934"/>
      <c r="L160" s="935"/>
    </row>
    <row r="161" spans="2:12" x14ac:dyDescent="0.25">
      <c r="B161" s="933"/>
      <c r="C161" s="934"/>
      <c r="D161" s="934"/>
      <c r="E161" s="934"/>
      <c r="F161" s="934"/>
      <c r="G161" s="935"/>
      <c r="H161" s="933"/>
      <c r="I161" s="934"/>
      <c r="J161" s="934"/>
      <c r="K161" s="934"/>
      <c r="L161" s="935"/>
    </row>
    <row r="162" spans="2:12" x14ac:dyDescent="0.25">
      <c r="B162" s="933"/>
      <c r="C162" s="934"/>
      <c r="D162" s="934"/>
      <c r="E162" s="934"/>
      <c r="F162" s="934"/>
      <c r="G162" s="935"/>
      <c r="H162" s="933"/>
      <c r="I162" s="934"/>
      <c r="J162" s="934"/>
      <c r="K162" s="934"/>
      <c r="L162" s="935"/>
    </row>
    <row r="163" spans="2:12" x14ac:dyDescent="0.25">
      <c r="B163" s="933"/>
      <c r="C163" s="934"/>
      <c r="D163" s="934"/>
      <c r="E163" s="934"/>
      <c r="F163" s="934"/>
      <c r="G163" s="935"/>
      <c r="H163" s="933"/>
      <c r="I163" s="934"/>
      <c r="J163" s="934"/>
      <c r="K163" s="934"/>
      <c r="L163" s="935"/>
    </row>
    <row r="164" spans="2:12" x14ac:dyDescent="0.25">
      <c r="B164" s="933"/>
      <c r="C164" s="934"/>
      <c r="D164" s="934"/>
      <c r="E164" s="934"/>
      <c r="F164" s="934"/>
      <c r="G164" s="935"/>
      <c r="H164" s="933"/>
      <c r="I164" s="934"/>
      <c r="J164" s="934"/>
      <c r="K164" s="934"/>
      <c r="L164" s="935"/>
    </row>
    <row r="165" spans="2:12" x14ac:dyDescent="0.25">
      <c r="B165" s="933"/>
      <c r="C165" s="934"/>
      <c r="D165" s="934"/>
      <c r="E165" s="934"/>
      <c r="F165" s="934"/>
      <c r="G165" s="935"/>
      <c r="H165" s="933"/>
      <c r="I165" s="934"/>
      <c r="J165" s="934"/>
      <c r="K165" s="934"/>
      <c r="L165" s="935"/>
    </row>
    <row r="166" spans="2:12" x14ac:dyDescent="0.25">
      <c r="B166" s="933"/>
      <c r="C166" s="934"/>
      <c r="D166" s="934"/>
      <c r="E166" s="934"/>
      <c r="F166" s="934"/>
      <c r="G166" s="935"/>
      <c r="H166" s="933"/>
      <c r="I166" s="934"/>
      <c r="J166" s="934"/>
      <c r="K166" s="934"/>
      <c r="L166" s="935"/>
    </row>
    <row r="167" spans="2:12" ht="15" customHeight="1" x14ac:dyDescent="0.25">
      <c r="B167" s="1048">
        <v>19</v>
      </c>
      <c r="C167" s="1049"/>
      <c r="D167" s="1049"/>
      <c r="E167" s="1049"/>
      <c r="F167" s="1049"/>
      <c r="G167" s="1050"/>
      <c r="H167" s="1048">
        <v>20</v>
      </c>
      <c r="I167" s="1049"/>
      <c r="J167" s="1049"/>
      <c r="K167" s="1049"/>
      <c r="L167" s="1050"/>
    </row>
    <row r="168" spans="2:12" ht="15.75" thickBot="1" x14ac:dyDescent="0.3">
      <c r="B168" s="1051"/>
      <c r="C168" s="1052"/>
      <c r="D168" s="1052"/>
      <c r="E168" s="1052"/>
      <c r="F168" s="1052"/>
      <c r="G168" s="1053"/>
      <c r="H168" s="1051"/>
      <c r="I168" s="1052"/>
      <c r="J168" s="1052"/>
      <c r="K168" s="1052"/>
      <c r="L168" s="1053"/>
    </row>
    <row r="169" spans="2:12" ht="48.75" customHeight="1" thickBot="1" x14ac:dyDescent="0.3">
      <c r="B169" s="1063" t="s">
        <v>1092</v>
      </c>
      <c r="C169" s="1064"/>
      <c r="D169" s="1064"/>
      <c r="E169" s="1064"/>
      <c r="F169" s="1064"/>
      <c r="G169" s="1064"/>
      <c r="H169" s="1064"/>
      <c r="I169" s="1064"/>
      <c r="J169" s="1064"/>
      <c r="K169" s="1064"/>
      <c r="L169" s="1065"/>
    </row>
    <row r="170" spans="2:12" x14ac:dyDescent="0.25">
      <c r="B170" s="948" t="s">
        <v>655</v>
      </c>
      <c r="C170" s="949"/>
      <c r="D170" s="949"/>
      <c r="E170" s="949"/>
      <c r="F170" s="949"/>
      <c r="G170" s="950"/>
      <c r="H170" s="948" t="s">
        <v>656</v>
      </c>
      <c r="I170" s="949"/>
      <c r="J170" s="949"/>
      <c r="K170" s="949"/>
      <c r="L170" s="950"/>
    </row>
    <row r="171" spans="2:12" x14ac:dyDescent="0.25">
      <c r="B171" s="933"/>
      <c r="C171" s="934"/>
      <c r="D171" s="934"/>
      <c r="E171" s="934"/>
      <c r="F171" s="934"/>
      <c r="G171" s="935"/>
      <c r="H171" s="933"/>
      <c r="I171" s="934"/>
      <c r="J171" s="934"/>
      <c r="K171" s="934"/>
      <c r="L171" s="935"/>
    </row>
    <row r="172" spans="2:12" x14ac:dyDescent="0.25">
      <c r="B172" s="933"/>
      <c r="C172" s="934"/>
      <c r="D172" s="934"/>
      <c r="E172" s="934"/>
      <c r="F172" s="934"/>
      <c r="G172" s="935"/>
      <c r="H172" s="933"/>
      <c r="I172" s="934"/>
      <c r="J172" s="934"/>
      <c r="K172" s="934"/>
      <c r="L172" s="935"/>
    </row>
    <row r="173" spans="2:12" x14ac:dyDescent="0.25">
      <c r="B173" s="933"/>
      <c r="C173" s="934"/>
      <c r="D173" s="934"/>
      <c r="E173" s="934"/>
      <c r="F173" s="934"/>
      <c r="G173" s="935"/>
      <c r="H173" s="933"/>
      <c r="I173" s="934"/>
      <c r="J173" s="934"/>
      <c r="K173" s="934"/>
      <c r="L173" s="935"/>
    </row>
    <row r="174" spans="2:12" x14ac:dyDescent="0.25">
      <c r="B174" s="933"/>
      <c r="C174" s="934"/>
      <c r="D174" s="934"/>
      <c r="E174" s="934"/>
      <c r="F174" s="934"/>
      <c r="G174" s="935"/>
      <c r="H174" s="933"/>
      <c r="I174" s="934"/>
      <c r="J174" s="934"/>
      <c r="K174" s="934"/>
      <c r="L174" s="935"/>
    </row>
    <row r="175" spans="2:12" x14ac:dyDescent="0.25">
      <c r="B175" s="933"/>
      <c r="C175" s="934"/>
      <c r="D175" s="934"/>
      <c r="E175" s="934"/>
      <c r="F175" s="934"/>
      <c r="G175" s="935"/>
      <c r="H175" s="933"/>
      <c r="I175" s="934"/>
      <c r="J175" s="934"/>
      <c r="K175" s="934"/>
      <c r="L175" s="935"/>
    </row>
    <row r="176" spans="2:12" x14ac:dyDescent="0.25">
      <c r="B176" s="933"/>
      <c r="C176" s="934"/>
      <c r="D176" s="934"/>
      <c r="E176" s="934"/>
      <c r="F176" s="934"/>
      <c r="G176" s="935"/>
      <c r="H176" s="933"/>
      <c r="I176" s="934"/>
      <c r="J176" s="934"/>
      <c r="K176" s="934"/>
      <c r="L176" s="935"/>
    </row>
    <row r="177" spans="2:12" x14ac:dyDescent="0.25">
      <c r="B177" s="933"/>
      <c r="C177" s="934"/>
      <c r="D177" s="934"/>
      <c r="E177" s="934"/>
      <c r="F177" s="934"/>
      <c r="G177" s="935"/>
      <c r="H177" s="933"/>
      <c r="I177" s="934"/>
      <c r="J177" s="934"/>
      <c r="K177" s="934"/>
      <c r="L177" s="935"/>
    </row>
    <row r="178" spans="2:12" x14ac:dyDescent="0.25">
      <c r="B178" s="933"/>
      <c r="C178" s="934"/>
      <c r="D178" s="934"/>
      <c r="E178" s="934"/>
      <c r="F178" s="934"/>
      <c r="G178" s="935"/>
      <c r="H178" s="933"/>
      <c r="I178" s="934"/>
      <c r="J178" s="934"/>
      <c r="K178" s="934"/>
      <c r="L178" s="935"/>
    </row>
    <row r="179" spans="2:12" x14ac:dyDescent="0.25">
      <c r="B179" s="933"/>
      <c r="C179" s="934"/>
      <c r="D179" s="934"/>
      <c r="E179" s="934"/>
      <c r="F179" s="934"/>
      <c r="G179" s="935"/>
      <c r="H179" s="933"/>
      <c r="I179" s="934"/>
      <c r="J179" s="934"/>
      <c r="K179" s="934"/>
      <c r="L179" s="935"/>
    </row>
    <row r="180" spans="2:12" x14ac:dyDescent="0.25">
      <c r="B180" s="933"/>
      <c r="C180" s="934"/>
      <c r="D180" s="934"/>
      <c r="E180" s="934"/>
      <c r="F180" s="934"/>
      <c r="G180" s="935"/>
      <c r="H180" s="933"/>
      <c r="I180" s="934"/>
      <c r="J180" s="934"/>
      <c r="K180" s="934"/>
      <c r="L180" s="935"/>
    </row>
    <row r="181" spans="2:12" x14ac:dyDescent="0.25">
      <c r="B181" s="933"/>
      <c r="C181" s="934"/>
      <c r="D181" s="934"/>
      <c r="E181" s="934"/>
      <c r="F181" s="934"/>
      <c r="G181" s="935"/>
      <c r="H181" s="933"/>
      <c r="I181" s="934"/>
      <c r="J181" s="934"/>
      <c r="K181" s="934"/>
      <c r="L181" s="935"/>
    </row>
    <row r="182" spans="2:12" x14ac:dyDescent="0.25">
      <c r="B182" s="933"/>
      <c r="C182" s="934"/>
      <c r="D182" s="934"/>
      <c r="E182" s="934"/>
      <c r="F182" s="934"/>
      <c r="G182" s="935"/>
      <c r="H182" s="933"/>
      <c r="I182" s="934"/>
      <c r="J182" s="934"/>
      <c r="K182" s="934"/>
      <c r="L182" s="935"/>
    </row>
    <row r="183" spans="2:12" x14ac:dyDescent="0.25">
      <c r="B183" s="933"/>
      <c r="C183" s="934"/>
      <c r="D183" s="934"/>
      <c r="E183" s="934"/>
      <c r="F183" s="934"/>
      <c r="G183" s="935"/>
      <c r="H183" s="933"/>
      <c r="I183" s="934"/>
      <c r="J183" s="934"/>
      <c r="K183" s="934"/>
      <c r="L183" s="935"/>
    </row>
    <row r="184" spans="2:12" ht="15" customHeight="1" x14ac:dyDescent="0.25">
      <c r="B184" s="1048">
        <v>21</v>
      </c>
      <c r="C184" s="1049"/>
      <c r="D184" s="1049"/>
      <c r="E184" s="1049"/>
      <c r="F184" s="1049"/>
      <c r="G184" s="1050"/>
      <c r="H184" s="1048">
        <v>22</v>
      </c>
      <c r="I184" s="1049"/>
      <c r="J184" s="1049"/>
      <c r="K184" s="1049"/>
      <c r="L184" s="1050"/>
    </row>
    <row r="185" spans="2:12" ht="15.75" thickBot="1" x14ac:dyDescent="0.3">
      <c r="B185" s="1051"/>
      <c r="C185" s="1052"/>
      <c r="D185" s="1052"/>
      <c r="E185" s="1052"/>
      <c r="F185" s="1052"/>
      <c r="G185" s="1053"/>
      <c r="H185" s="1051"/>
      <c r="I185" s="1052"/>
      <c r="J185" s="1052"/>
      <c r="K185" s="1052"/>
      <c r="L185" s="1053"/>
    </row>
    <row r="186" spans="2:12" ht="65.25" customHeight="1" thickBot="1" x14ac:dyDescent="0.3">
      <c r="B186" s="1060" t="s">
        <v>895</v>
      </c>
      <c r="C186" s="1061"/>
      <c r="D186" s="1061"/>
      <c r="E186" s="1061"/>
      <c r="F186" s="1061"/>
      <c r="G186" s="1061"/>
      <c r="H186" s="1061"/>
      <c r="I186" s="1061"/>
      <c r="J186" s="1061"/>
      <c r="K186" s="1061"/>
      <c r="L186" s="1062"/>
    </row>
    <row r="187" spans="2:12" x14ac:dyDescent="0.25">
      <c r="B187" s="948" t="s">
        <v>655</v>
      </c>
      <c r="C187" s="949"/>
      <c r="D187" s="949"/>
      <c r="E187" s="949"/>
      <c r="F187" s="949"/>
      <c r="G187" s="950"/>
      <c r="H187" s="948" t="s">
        <v>656</v>
      </c>
      <c r="I187" s="949"/>
      <c r="J187" s="949"/>
      <c r="K187" s="949"/>
      <c r="L187" s="950"/>
    </row>
    <row r="188" spans="2:12" x14ac:dyDescent="0.25">
      <c r="B188" s="933"/>
      <c r="C188" s="934"/>
      <c r="D188" s="934"/>
      <c r="E188" s="934"/>
      <c r="F188" s="934"/>
      <c r="G188" s="935"/>
      <c r="H188" s="933"/>
      <c r="I188" s="934"/>
      <c r="J188" s="934"/>
      <c r="K188" s="934"/>
      <c r="L188" s="935"/>
    </row>
    <row r="189" spans="2:12" x14ac:dyDescent="0.25">
      <c r="B189" s="933"/>
      <c r="C189" s="934"/>
      <c r="D189" s="934"/>
      <c r="E189" s="934"/>
      <c r="F189" s="934"/>
      <c r="G189" s="935"/>
      <c r="H189" s="933"/>
      <c r="I189" s="934"/>
      <c r="J189" s="934"/>
      <c r="K189" s="934"/>
      <c r="L189" s="935"/>
    </row>
    <row r="190" spans="2:12" x14ac:dyDescent="0.25">
      <c r="B190" s="933"/>
      <c r="C190" s="934"/>
      <c r="D190" s="934"/>
      <c r="E190" s="934"/>
      <c r="F190" s="934"/>
      <c r="G190" s="935"/>
      <c r="H190" s="933"/>
      <c r="I190" s="934"/>
      <c r="J190" s="934"/>
      <c r="K190" s="934"/>
      <c r="L190" s="935"/>
    </row>
    <row r="191" spans="2:12" x14ac:dyDescent="0.25">
      <c r="B191" s="933"/>
      <c r="C191" s="934"/>
      <c r="D191" s="934"/>
      <c r="E191" s="934"/>
      <c r="F191" s="934"/>
      <c r="G191" s="935"/>
      <c r="H191" s="933"/>
      <c r="I191" s="934"/>
      <c r="J191" s="934"/>
      <c r="K191" s="934"/>
      <c r="L191" s="935"/>
    </row>
    <row r="192" spans="2:12" x14ac:dyDescent="0.25">
      <c r="B192" s="933"/>
      <c r="C192" s="934"/>
      <c r="D192" s="934"/>
      <c r="E192" s="934"/>
      <c r="F192" s="934"/>
      <c r="G192" s="935"/>
      <c r="H192" s="933"/>
      <c r="I192" s="934"/>
      <c r="J192" s="934"/>
      <c r="K192" s="934"/>
      <c r="L192" s="935"/>
    </row>
    <row r="193" spans="2:12" x14ac:dyDescent="0.25">
      <c r="B193" s="933"/>
      <c r="C193" s="934"/>
      <c r="D193" s="934"/>
      <c r="E193" s="934"/>
      <c r="F193" s="934"/>
      <c r="G193" s="935"/>
      <c r="H193" s="933"/>
      <c r="I193" s="934"/>
      <c r="J193" s="934"/>
      <c r="K193" s="934"/>
      <c r="L193" s="935"/>
    </row>
    <row r="194" spans="2:12" x14ac:dyDescent="0.25">
      <c r="B194" s="933"/>
      <c r="C194" s="934"/>
      <c r="D194" s="934"/>
      <c r="E194" s="934"/>
      <c r="F194" s="934"/>
      <c r="G194" s="935"/>
      <c r="H194" s="933"/>
      <c r="I194" s="934"/>
      <c r="J194" s="934"/>
      <c r="K194" s="934"/>
      <c r="L194" s="935"/>
    </row>
    <row r="195" spans="2:12" x14ac:dyDescent="0.25">
      <c r="B195" s="933"/>
      <c r="C195" s="934"/>
      <c r="D195" s="934"/>
      <c r="E195" s="934"/>
      <c r="F195" s="934"/>
      <c r="G195" s="935"/>
      <c r="H195" s="933"/>
      <c r="I195" s="934"/>
      <c r="J195" s="934"/>
      <c r="K195" s="934"/>
      <c r="L195" s="935"/>
    </row>
    <row r="196" spans="2:12" x14ac:dyDescent="0.25">
      <c r="B196" s="933"/>
      <c r="C196" s="934"/>
      <c r="D196" s="934"/>
      <c r="E196" s="934"/>
      <c r="F196" s="934"/>
      <c r="G196" s="935"/>
      <c r="H196" s="933"/>
      <c r="I196" s="934"/>
      <c r="J196" s="934"/>
      <c r="K196" s="934"/>
      <c r="L196" s="935"/>
    </row>
    <row r="197" spans="2:12" x14ac:dyDescent="0.25">
      <c r="B197" s="933"/>
      <c r="C197" s="934"/>
      <c r="D197" s="934"/>
      <c r="E197" s="934"/>
      <c r="F197" s="934"/>
      <c r="G197" s="935"/>
      <c r="H197" s="933"/>
      <c r="I197" s="934"/>
      <c r="J197" s="934"/>
      <c r="K197" s="934"/>
      <c r="L197" s="935"/>
    </row>
    <row r="198" spans="2:12" x14ac:dyDescent="0.25">
      <c r="B198" s="933"/>
      <c r="C198" s="934"/>
      <c r="D198" s="934"/>
      <c r="E198" s="934"/>
      <c r="F198" s="934"/>
      <c r="G198" s="935"/>
      <c r="H198" s="933"/>
      <c r="I198" s="934"/>
      <c r="J198" s="934"/>
      <c r="K198" s="934"/>
      <c r="L198" s="935"/>
    </row>
    <row r="199" spans="2:12" x14ac:dyDescent="0.25">
      <c r="B199" s="933"/>
      <c r="C199" s="934"/>
      <c r="D199" s="934"/>
      <c r="E199" s="934"/>
      <c r="F199" s="934"/>
      <c r="G199" s="935"/>
      <c r="H199" s="933"/>
      <c r="I199" s="934"/>
      <c r="J199" s="934"/>
      <c r="K199" s="934"/>
      <c r="L199" s="935"/>
    </row>
    <row r="200" spans="2:12" x14ac:dyDescent="0.25">
      <c r="B200" s="933"/>
      <c r="C200" s="934"/>
      <c r="D200" s="934"/>
      <c r="E200" s="934"/>
      <c r="F200" s="934"/>
      <c r="G200" s="935"/>
      <c r="H200" s="933"/>
      <c r="I200" s="934"/>
      <c r="J200" s="934"/>
      <c r="K200" s="934"/>
      <c r="L200" s="935"/>
    </row>
    <row r="201" spans="2:12" ht="15" customHeight="1" x14ac:dyDescent="0.25">
      <c r="B201" s="1048">
        <v>23</v>
      </c>
      <c r="C201" s="1049"/>
      <c r="D201" s="1049"/>
      <c r="E201" s="1049"/>
      <c r="F201" s="1049"/>
      <c r="G201" s="1050"/>
      <c r="H201" s="1048">
        <v>24</v>
      </c>
      <c r="I201" s="1049"/>
      <c r="J201" s="1049"/>
      <c r="K201" s="1049"/>
      <c r="L201" s="1050"/>
    </row>
    <row r="202" spans="2:12" ht="15.75" thickBot="1" x14ac:dyDescent="0.3">
      <c r="B202" s="1051"/>
      <c r="C202" s="1052"/>
      <c r="D202" s="1052"/>
      <c r="E202" s="1052"/>
      <c r="F202" s="1052"/>
      <c r="G202" s="1053"/>
      <c r="H202" s="1051"/>
      <c r="I202" s="1052"/>
      <c r="J202" s="1052"/>
      <c r="K202" s="1052"/>
      <c r="L202" s="1053"/>
    </row>
    <row r="203" spans="2:12" x14ac:dyDescent="0.25">
      <c r="B203" s="948" t="s">
        <v>655</v>
      </c>
      <c r="C203" s="949"/>
      <c r="D203" s="949"/>
      <c r="E203" s="949"/>
      <c r="F203" s="949"/>
      <c r="G203" s="950"/>
      <c r="H203" s="948" t="s">
        <v>656</v>
      </c>
      <c r="I203" s="949"/>
      <c r="J203" s="949"/>
      <c r="K203" s="949"/>
      <c r="L203" s="950"/>
    </row>
    <row r="204" spans="2:12" x14ac:dyDescent="0.25">
      <c r="B204" s="933"/>
      <c r="C204" s="934"/>
      <c r="D204" s="934"/>
      <c r="E204" s="934"/>
      <c r="F204" s="934"/>
      <c r="G204" s="935"/>
      <c r="H204" s="933"/>
      <c r="I204" s="934"/>
      <c r="J204" s="934"/>
      <c r="K204" s="934"/>
      <c r="L204" s="935"/>
    </row>
    <row r="205" spans="2:12" x14ac:dyDescent="0.25">
      <c r="B205" s="933"/>
      <c r="C205" s="934"/>
      <c r="D205" s="934"/>
      <c r="E205" s="934"/>
      <c r="F205" s="934"/>
      <c r="G205" s="935"/>
      <c r="H205" s="933"/>
      <c r="I205" s="934"/>
      <c r="J205" s="934"/>
      <c r="K205" s="934"/>
      <c r="L205" s="935"/>
    </row>
    <row r="206" spans="2:12" x14ac:dyDescent="0.25">
      <c r="B206" s="933"/>
      <c r="C206" s="934"/>
      <c r="D206" s="934"/>
      <c r="E206" s="934"/>
      <c r="F206" s="934"/>
      <c r="G206" s="935"/>
      <c r="H206" s="933"/>
      <c r="I206" s="934"/>
      <c r="J206" s="934"/>
      <c r="K206" s="934"/>
      <c r="L206" s="935"/>
    </row>
    <row r="207" spans="2:12" x14ac:dyDescent="0.25">
      <c r="B207" s="933"/>
      <c r="C207" s="934"/>
      <c r="D207" s="934"/>
      <c r="E207" s="934"/>
      <c r="F207" s="934"/>
      <c r="G207" s="935"/>
      <c r="H207" s="933"/>
      <c r="I207" s="934"/>
      <c r="J207" s="934"/>
      <c r="K207" s="934"/>
      <c r="L207" s="935"/>
    </row>
    <row r="208" spans="2:12" x14ac:dyDescent="0.25">
      <c r="B208" s="933"/>
      <c r="C208" s="934"/>
      <c r="D208" s="934"/>
      <c r="E208" s="934"/>
      <c r="F208" s="934"/>
      <c r="G208" s="935"/>
      <c r="H208" s="933"/>
      <c r="I208" s="934"/>
      <c r="J208" s="934"/>
      <c r="K208" s="934"/>
      <c r="L208" s="935"/>
    </row>
    <row r="209" spans="2:12" x14ac:dyDescent="0.25">
      <c r="B209" s="933"/>
      <c r="C209" s="934"/>
      <c r="D209" s="934"/>
      <c r="E209" s="934"/>
      <c r="F209" s="934"/>
      <c r="G209" s="935"/>
      <c r="H209" s="933"/>
      <c r="I209" s="934"/>
      <c r="J209" s="934"/>
      <c r="K209" s="934"/>
      <c r="L209" s="935"/>
    </row>
    <row r="210" spans="2:12" x14ac:dyDescent="0.25">
      <c r="B210" s="933"/>
      <c r="C210" s="934"/>
      <c r="D210" s="934"/>
      <c r="E210" s="934"/>
      <c r="F210" s="934"/>
      <c r="G210" s="935"/>
      <c r="H210" s="933"/>
      <c r="I210" s="934"/>
      <c r="J210" s="934"/>
      <c r="K210" s="934"/>
      <c r="L210" s="935"/>
    </row>
    <row r="211" spans="2:12" x14ac:dyDescent="0.25">
      <c r="B211" s="933"/>
      <c r="C211" s="934"/>
      <c r="D211" s="934"/>
      <c r="E211" s="934"/>
      <c r="F211" s="934"/>
      <c r="G211" s="935"/>
      <c r="H211" s="933"/>
      <c r="I211" s="934"/>
      <c r="J211" s="934"/>
      <c r="K211" s="934"/>
      <c r="L211" s="935"/>
    </row>
    <row r="212" spans="2:12" x14ac:dyDescent="0.25">
      <c r="B212" s="933"/>
      <c r="C212" s="934"/>
      <c r="D212" s="934"/>
      <c r="E212" s="934"/>
      <c r="F212" s="934"/>
      <c r="G212" s="935"/>
      <c r="H212" s="933"/>
      <c r="I212" s="934"/>
      <c r="J212" s="934"/>
      <c r="K212" s="934"/>
      <c r="L212" s="935"/>
    </row>
    <row r="213" spans="2:12" x14ac:dyDescent="0.25">
      <c r="B213" s="933"/>
      <c r="C213" s="934"/>
      <c r="D213" s="934"/>
      <c r="E213" s="934"/>
      <c r="F213" s="934"/>
      <c r="G213" s="935"/>
      <c r="H213" s="933"/>
      <c r="I213" s="934"/>
      <c r="J213" s="934"/>
      <c r="K213" s="934"/>
      <c r="L213" s="935"/>
    </row>
    <row r="214" spans="2:12" x14ac:dyDescent="0.25">
      <c r="B214" s="933"/>
      <c r="C214" s="934"/>
      <c r="D214" s="934"/>
      <c r="E214" s="934"/>
      <c r="F214" s="934"/>
      <c r="G214" s="935"/>
      <c r="H214" s="933"/>
      <c r="I214" s="934"/>
      <c r="J214" s="934"/>
      <c r="K214" s="934"/>
      <c r="L214" s="935"/>
    </row>
    <row r="215" spans="2:12" x14ac:dyDescent="0.25">
      <c r="B215" s="933"/>
      <c r="C215" s="934"/>
      <c r="D215" s="934"/>
      <c r="E215" s="934"/>
      <c r="F215" s="934"/>
      <c r="G215" s="935"/>
      <c r="H215" s="933"/>
      <c r="I215" s="934"/>
      <c r="J215" s="934"/>
      <c r="K215" s="934"/>
      <c r="L215" s="935"/>
    </row>
    <row r="216" spans="2:12" x14ac:dyDescent="0.25">
      <c r="B216" s="933"/>
      <c r="C216" s="934"/>
      <c r="D216" s="934"/>
      <c r="E216" s="934"/>
      <c r="F216" s="934"/>
      <c r="G216" s="935"/>
      <c r="H216" s="933"/>
      <c r="I216" s="934"/>
      <c r="J216" s="934"/>
      <c r="K216" s="934"/>
      <c r="L216" s="935"/>
    </row>
    <row r="217" spans="2:12" ht="15" customHeight="1" x14ac:dyDescent="0.25">
      <c r="B217" s="1048">
        <v>25</v>
      </c>
      <c r="C217" s="1049"/>
      <c r="D217" s="1049"/>
      <c r="E217" s="1049"/>
      <c r="F217" s="1049"/>
      <c r="G217" s="1050"/>
      <c r="H217" s="1048">
        <v>26</v>
      </c>
      <c r="I217" s="1049"/>
      <c r="J217" s="1049"/>
      <c r="K217" s="1049"/>
      <c r="L217" s="1050"/>
    </row>
    <row r="218" spans="2:12" ht="15.75" thickBot="1" x14ac:dyDescent="0.3">
      <c r="B218" s="1051"/>
      <c r="C218" s="1052"/>
      <c r="D218" s="1052"/>
      <c r="E218" s="1052"/>
      <c r="F218" s="1052"/>
      <c r="G218" s="1053"/>
      <c r="H218" s="1051"/>
      <c r="I218" s="1052"/>
      <c r="J218" s="1052"/>
      <c r="K218" s="1052"/>
      <c r="L218" s="1053"/>
    </row>
    <row r="219" spans="2:12" x14ac:dyDescent="0.25">
      <c r="B219" s="948" t="s">
        <v>655</v>
      </c>
      <c r="C219" s="949"/>
      <c r="D219" s="949"/>
      <c r="E219" s="949"/>
      <c r="F219" s="949"/>
      <c r="G219" s="950"/>
      <c r="H219" s="948" t="s">
        <v>656</v>
      </c>
      <c r="I219" s="949"/>
      <c r="J219" s="949"/>
      <c r="K219" s="949"/>
      <c r="L219" s="950"/>
    </row>
    <row r="220" spans="2:12" x14ac:dyDescent="0.25">
      <c r="B220" s="933"/>
      <c r="C220" s="934"/>
      <c r="D220" s="934"/>
      <c r="E220" s="934"/>
      <c r="F220" s="934"/>
      <c r="G220" s="935"/>
      <c r="H220" s="933"/>
      <c r="I220" s="934"/>
      <c r="J220" s="934"/>
      <c r="K220" s="934"/>
      <c r="L220" s="935"/>
    </row>
    <row r="221" spans="2:12" x14ac:dyDescent="0.25">
      <c r="B221" s="933"/>
      <c r="C221" s="934"/>
      <c r="D221" s="934"/>
      <c r="E221" s="934"/>
      <c r="F221" s="934"/>
      <c r="G221" s="935"/>
      <c r="H221" s="933"/>
      <c r="I221" s="934"/>
      <c r="J221" s="934"/>
      <c r="K221" s="934"/>
      <c r="L221" s="935"/>
    </row>
    <row r="222" spans="2:12" x14ac:dyDescent="0.25">
      <c r="B222" s="933"/>
      <c r="C222" s="934"/>
      <c r="D222" s="934"/>
      <c r="E222" s="934"/>
      <c r="F222" s="934"/>
      <c r="G222" s="935"/>
      <c r="H222" s="933"/>
      <c r="I222" s="934"/>
      <c r="J222" s="934"/>
      <c r="K222" s="934"/>
      <c r="L222" s="935"/>
    </row>
    <row r="223" spans="2:12" x14ac:dyDescent="0.25">
      <c r="B223" s="933"/>
      <c r="C223" s="934"/>
      <c r="D223" s="934"/>
      <c r="E223" s="934"/>
      <c r="F223" s="934"/>
      <c r="G223" s="935"/>
      <c r="H223" s="933"/>
      <c r="I223" s="934"/>
      <c r="J223" s="934"/>
      <c r="K223" s="934"/>
      <c r="L223" s="935"/>
    </row>
    <row r="224" spans="2:12" x14ac:dyDescent="0.25">
      <c r="B224" s="933"/>
      <c r="C224" s="934"/>
      <c r="D224" s="934"/>
      <c r="E224" s="934"/>
      <c r="F224" s="934"/>
      <c r="G224" s="935"/>
      <c r="H224" s="933"/>
      <c r="I224" s="934"/>
      <c r="J224" s="934"/>
      <c r="K224" s="934"/>
      <c r="L224" s="935"/>
    </row>
    <row r="225" spans="2:12" x14ac:dyDescent="0.25">
      <c r="B225" s="933"/>
      <c r="C225" s="934"/>
      <c r="D225" s="934"/>
      <c r="E225" s="934"/>
      <c r="F225" s="934"/>
      <c r="G225" s="935"/>
      <c r="H225" s="933"/>
      <c r="I225" s="934"/>
      <c r="J225" s="934"/>
      <c r="K225" s="934"/>
      <c r="L225" s="935"/>
    </row>
    <row r="226" spans="2:12" x14ac:dyDescent="0.25">
      <c r="B226" s="933"/>
      <c r="C226" s="934"/>
      <c r="D226" s="934"/>
      <c r="E226" s="934"/>
      <c r="F226" s="934"/>
      <c r="G226" s="935"/>
      <c r="H226" s="933"/>
      <c r="I226" s="934"/>
      <c r="J226" s="934"/>
      <c r="K226" s="934"/>
      <c r="L226" s="935"/>
    </row>
    <row r="227" spans="2:12" x14ac:dyDescent="0.25">
      <c r="B227" s="933"/>
      <c r="C227" s="934"/>
      <c r="D227" s="934"/>
      <c r="E227" s="934"/>
      <c r="F227" s="934"/>
      <c r="G227" s="935"/>
      <c r="H227" s="933"/>
      <c r="I227" s="934"/>
      <c r="J227" s="934"/>
      <c r="K227" s="934"/>
      <c r="L227" s="935"/>
    </row>
    <row r="228" spans="2:12" x14ac:dyDescent="0.25">
      <c r="B228" s="933"/>
      <c r="C228" s="934"/>
      <c r="D228" s="934"/>
      <c r="E228" s="934"/>
      <c r="F228" s="934"/>
      <c r="G228" s="935"/>
      <c r="H228" s="933"/>
      <c r="I228" s="934"/>
      <c r="J228" s="934"/>
      <c r="K228" s="934"/>
      <c r="L228" s="935"/>
    </row>
    <row r="229" spans="2:12" x14ac:dyDescent="0.25">
      <c r="B229" s="933"/>
      <c r="C229" s="934"/>
      <c r="D229" s="934"/>
      <c r="E229" s="934"/>
      <c r="F229" s="934"/>
      <c r="G229" s="935"/>
      <c r="H229" s="933"/>
      <c r="I229" s="934"/>
      <c r="J229" s="934"/>
      <c r="K229" s="934"/>
      <c r="L229" s="935"/>
    </row>
    <row r="230" spans="2:12" x14ac:dyDescent="0.25">
      <c r="B230" s="933"/>
      <c r="C230" s="934"/>
      <c r="D230" s="934"/>
      <c r="E230" s="934"/>
      <c r="F230" s="934"/>
      <c r="G230" s="935"/>
      <c r="H230" s="933"/>
      <c r="I230" s="934"/>
      <c r="J230" s="934"/>
      <c r="K230" s="934"/>
      <c r="L230" s="935"/>
    </row>
    <row r="231" spans="2:12" x14ac:dyDescent="0.25">
      <c r="B231" s="933"/>
      <c r="C231" s="934"/>
      <c r="D231" s="934"/>
      <c r="E231" s="934"/>
      <c r="F231" s="934"/>
      <c r="G231" s="935"/>
      <c r="H231" s="933"/>
      <c r="I231" s="934"/>
      <c r="J231" s="934"/>
      <c r="K231" s="934"/>
      <c r="L231" s="935"/>
    </row>
    <row r="232" spans="2:12" x14ac:dyDescent="0.25">
      <c r="B232" s="933"/>
      <c r="C232" s="934"/>
      <c r="D232" s="934"/>
      <c r="E232" s="934"/>
      <c r="F232" s="934"/>
      <c r="G232" s="935"/>
      <c r="H232" s="933"/>
      <c r="I232" s="934"/>
      <c r="J232" s="934"/>
      <c r="K232" s="934"/>
      <c r="L232" s="935"/>
    </row>
    <row r="233" spans="2:12" ht="15" customHeight="1" x14ac:dyDescent="0.25">
      <c r="B233" s="1048">
        <v>27</v>
      </c>
      <c r="C233" s="1049"/>
      <c r="D233" s="1049"/>
      <c r="E233" s="1049"/>
      <c r="F233" s="1049"/>
      <c r="G233" s="1050"/>
      <c r="H233" s="1048">
        <v>28</v>
      </c>
      <c r="I233" s="1049"/>
      <c r="J233" s="1049"/>
      <c r="K233" s="1049"/>
      <c r="L233" s="1050"/>
    </row>
    <row r="234" spans="2:12" ht="15.75" thickBot="1" x14ac:dyDescent="0.3">
      <c r="B234" s="1051"/>
      <c r="C234" s="1052"/>
      <c r="D234" s="1052"/>
      <c r="E234" s="1052"/>
      <c r="F234" s="1052"/>
      <c r="G234" s="1053"/>
      <c r="H234" s="1051"/>
      <c r="I234" s="1052"/>
      <c r="J234" s="1052"/>
      <c r="K234" s="1052"/>
      <c r="L234" s="1053"/>
    </row>
    <row r="235" spans="2:12" ht="107.25" customHeight="1" thickBot="1" x14ac:dyDescent="0.3">
      <c r="B235" s="1060" t="s">
        <v>1093</v>
      </c>
      <c r="C235" s="1061"/>
      <c r="D235" s="1061"/>
      <c r="E235" s="1061"/>
      <c r="F235" s="1061"/>
      <c r="G235" s="1061"/>
      <c r="H235" s="1061"/>
      <c r="I235" s="1061"/>
      <c r="J235" s="1061"/>
      <c r="K235" s="1061"/>
      <c r="L235" s="1062"/>
    </row>
    <row r="236" spans="2:12" x14ac:dyDescent="0.25">
      <c r="B236" s="948" t="s">
        <v>655</v>
      </c>
      <c r="C236" s="949"/>
      <c r="D236" s="949"/>
      <c r="E236" s="949"/>
      <c r="F236" s="949"/>
      <c r="G236" s="950"/>
      <c r="H236" s="948" t="s">
        <v>656</v>
      </c>
      <c r="I236" s="949"/>
      <c r="J236" s="949"/>
      <c r="K236" s="949"/>
      <c r="L236" s="950"/>
    </row>
    <row r="237" spans="2:12" x14ac:dyDescent="0.25">
      <c r="B237" s="933"/>
      <c r="C237" s="934"/>
      <c r="D237" s="934"/>
      <c r="E237" s="934"/>
      <c r="F237" s="934"/>
      <c r="G237" s="935"/>
      <c r="H237" s="933"/>
      <c r="I237" s="934"/>
      <c r="J237" s="934"/>
      <c r="K237" s="934"/>
      <c r="L237" s="935"/>
    </row>
    <row r="238" spans="2:12" x14ac:dyDescent="0.25">
      <c r="B238" s="933"/>
      <c r="C238" s="934"/>
      <c r="D238" s="934"/>
      <c r="E238" s="934"/>
      <c r="F238" s="934"/>
      <c r="G238" s="935"/>
      <c r="H238" s="933"/>
      <c r="I238" s="934"/>
      <c r="J238" s="934"/>
      <c r="K238" s="934"/>
      <c r="L238" s="935"/>
    </row>
    <row r="239" spans="2:12" x14ac:dyDescent="0.25">
      <c r="B239" s="933"/>
      <c r="C239" s="934"/>
      <c r="D239" s="934"/>
      <c r="E239" s="934"/>
      <c r="F239" s="934"/>
      <c r="G239" s="935"/>
      <c r="H239" s="933"/>
      <c r="I239" s="934"/>
      <c r="J239" s="934"/>
      <c r="K239" s="934"/>
      <c r="L239" s="935"/>
    </row>
    <row r="240" spans="2:12" x14ac:dyDescent="0.25">
      <c r="B240" s="933"/>
      <c r="C240" s="934"/>
      <c r="D240" s="934"/>
      <c r="E240" s="934"/>
      <c r="F240" s="934"/>
      <c r="G240" s="935"/>
      <c r="H240" s="933"/>
      <c r="I240" s="934"/>
      <c r="J240" s="934"/>
      <c r="K240" s="934"/>
      <c r="L240" s="935"/>
    </row>
    <row r="241" spans="2:12" x14ac:dyDescent="0.25">
      <c r="B241" s="933"/>
      <c r="C241" s="934"/>
      <c r="D241" s="934"/>
      <c r="E241" s="934"/>
      <c r="F241" s="934"/>
      <c r="G241" s="935"/>
      <c r="H241" s="933"/>
      <c r="I241" s="934"/>
      <c r="J241" s="934"/>
      <c r="K241" s="934"/>
      <c r="L241" s="935"/>
    </row>
    <row r="242" spans="2:12" x14ac:dyDescent="0.25">
      <c r="B242" s="933"/>
      <c r="C242" s="934"/>
      <c r="D242" s="934"/>
      <c r="E242" s="934"/>
      <c r="F242" s="934"/>
      <c r="G242" s="935"/>
      <c r="H242" s="933"/>
      <c r="I242" s="934"/>
      <c r="J242" s="934"/>
      <c r="K242" s="934"/>
      <c r="L242" s="935"/>
    </row>
    <row r="243" spans="2:12" x14ac:dyDescent="0.25">
      <c r="B243" s="933"/>
      <c r="C243" s="934"/>
      <c r="D243" s="934"/>
      <c r="E243" s="934"/>
      <c r="F243" s="934"/>
      <c r="G243" s="935"/>
      <c r="H243" s="933"/>
      <c r="I243" s="934"/>
      <c r="J243" s="934"/>
      <c r="K243" s="934"/>
      <c r="L243" s="935"/>
    </row>
    <row r="244" spans="2:12" x14ac:dyDescent="0.25">
      <c r="B244" s="933"/>
      <c r="C244" s="934"/>
      <c r="D244" s="934"/>
      <c r="E244" s="934"/>
      <c r="F244" s="934"/>
      <c r="G244" s="935"/>
      <c r="H244" s="933"/>
      <c r="I244" s="934"/>
      <c r="J244" s="934"/>
      <c r="K244" s="934"/>
      <c r="L244" s="935"/>
    </row>
    <row r="245" spans="2:12" x14ac:dyDescent="0.25">
      <c r="B245" s="933"/>
      <c r="C245" s="934"/>
      <c r="D245" s="934"/>
      <c r="E245" s="934"/>
      <c r="F245" s="934"/>
      <c r="G245" s="935"/>
      <c r="H245" s="933"/>
      <c r="I245" s="934"/>
      <c r="J245" s="934"/>
      <c r="K245" s="934"/>
      <c r="L245" s="935"/>
    </row>
    <row r="246" spans="2:12" x14ac:dyDescent="0.25">
      <c r="B246" s="933"/>
      <c r="C246" s="934"/>
      <c r="D246" s="934"/>
      <c r="E246" s="934"/>
      <c r="F246" s="934"/>
      <c r="G246" s="935"/>
      <c r="H246" s="933"/>
      <c r="I246" s="934"/>
      <c r="J246" s="934"/>
      <c r="K246" s="934"/>
      <c r="L246" s="935"/>
    </row>
    <row r="247" spans="2:12" x14ac:dyDescent="0.25">
      <c r="B247" s="933"/>
      <c r="C247" s="934"/>
      <c r="D247" s="934"/>
      <c r="E247" s="934"/>
      <c r="F247" s="934"/>
      <c r="G247" s="935"/>
      <c r="H247" s="933"/>
      <c r="I247" s="934"/>
      <c r="J247" s="934"/>
      <c r="K247" s="934"/>
      <c r="L247" s="935"/>
    </row>
    <row r="248" spans="2:12" x14ac:dyDescent="0.25">
      <c r="B248" s="933"/>
      <c r="C248" s="934"/>
      <c r="D248" s="934"/>
      <c r="E248" s="934"/>
      <c r="F248" s="934"/>
      <c r="G248" s="935"/>
      <c r="H248" s="933"/>
      <c r="I248" s="934"/>
      <c r="J248" s="934"/>
      <c r="K248" s="934"/>
      <c r="L248" s="935"/>
    </row>
    <row r="249" spans="2:12" x14ac:dyDescent="0.25">
      <c r="B249" s="933"/>
      <c r="C249" s="934"/>
      <c r="D249" s="934"/>
      <c r="E249" s="934"/>
      <c r="F249" s="934"/>
      <c r="G249" s="935"/>
      <c r="H249" s="933"/>
      <c r="I249" s="934"/>
      <c r="J249" s="934"/>
      <c r="K249" s="934"/>
      <c r="L249" s="935"/>
    </row>
    <row r="250" spans="2:12" ht="15" customHeight="1" x14ac:dyDescent="0.25">
      <c r="B250" s="1048">
        <v>29</v>
      </c>
      <c r="C250" s="1049"/>
      <c r="D250" s="1049"/>
      <c r="E250" s="1049"/>
      <c r="F250" s="1049"/>
      <c r="G250" s="1050"/>
      <c r="H250" s="1048">
        <v>30</v>
      </c>
      <c r="I250" s="1049"/>
      <c r="J250" s="1049"/>
      <c r="K250" s="1049"/>
      <c r="L250" s="1050"/>
    </row>
    <row r="251" spans="2:12" ht="15.75" thickBot="1" x14ac:dyDescent="0.3">
      <c r="B251" s="1051"/>
      <c r="C251" s="1052"/>
      <c r="D251" s="1052"/>
      <c r="E251" s="1052"/>
      <c r="F251" s="1052"/>
      <c r="G251" s="1053"/>
      <c r="H251" s="1051"/>
      <c r="I251" s="1052"/>
      <c r="J251" s="1052"/>
      <c r="K251" s="1052"/>
      <c r="L251" s="1053"/>
    </row>
    <row r="252" spans="2:12" ht="51.75" customHeight="1" thickBot="1" x14ac:dyDescent="0.3">
      <c r="B252" s="1060" t="s">
        <v>1094</v>
      </c>
      <c r="C252" s="1061"/>
      <c r="D252" s="1061"/>
      <c r="E252" s="1061"/>
      <c r="F252" s="1061"/>
      <c r="G252" s="1061"/>
      <c r="H252" s="1061"/>
      <c r="I252" s="1061"/>
      <c r="J252" s="1061"/>
      <c r="K252" s="1061"/>
      <c r="L252" s="1062"/>
    </row>
    <row r="253" spans="2:12" x14ac:dyDescent="0.25">
      <c r="B253" s="948" t="s">
        <v>655</v>
      </c>
      <c r="C253" s="949"/>
      <c r="D253" s="949"/>
      <c r="E253" s="949"/>
      <c r="F253" s="949"/>
      <c r="G253" s="950"/>
      <c r="H253" s="948" t="s">
        <v>656</v>
      </c>
      <c r="I253" s="949"/>
      <c r="J253" s="949"/>
      <c r="K253" s="949"/>
      <c r="L253" s="950"/>
    </row>
    <row r="254" spans="2:12" x14ac:dyDescent="0.25">
      <c r="B254" s="933"/>
      <c r="C254" s="934"/>
      <c r="D254" s="934"/>
      <c r="E254" s="934"/>
      <c r="F254" s="934"/>
      <c r="G254" s="935"/>
      <c r="H254" s="933"/>
      <c r="I254" s="934"/>
      <c r="J254" s="934"/>
      <c r="K254" s="934"/>
      <c r="L254" s="935"/>
    </row>
    <row r="255" spans="2:12" x14ac:dyDescent="0.25">
      <c r="B255" s="933"/>
      <c r="C255" s="934"/>
      <c r="D255" s="934"/>
      <c r="E255" s="934"/>
      <c r="F255" s="934"/>
      <c r="G255" s="935"/>
      <c r="H255" s="933"/>
      <c r="I255" s="934"/>
      <c r="J255" s="934"/>
      <c r="K255" s="934"/>
      <c r="L255" s="935"/>
    </row>
    <row r="256" spans="2:12" x14ac:dyDescent="0.25">
      <c r="B256" s="933"/>
      <c r="C256" s="934"/>
      <c r="D256" s="934"/>
      <c r="E256" s="934"/>
      <c r="F256" s="934"/>
      <c r="G256" s="935"/>
      <c r="H256" s="933"/>
      <c r="I256" s="934"/>
      <c r="J256" s="934"/>
      <c r="K256" s="934"/>
      <c r="L256" s="935"/>
    </row>
    <row r="257" spans="2:12" x14ac:dyDescent="0.25">
      <c r="B257" s="933"/>
      <c r="C257" s="934"/>
      <c r="D257" s="934"/>
      <c r="E257" s="934"/>
      <c r="F257" s="934"/>
      <c r="G257" s="935"/>
      <c r="H257" s="933"/>
      <c r="I257" s="934"/>
      <c r="J257" s="934"/>
      <c r="K257" s="934"/>
      <c r="L257" s="935"/>
    </row>
    <row r="258" spans="2:12" x14ac:dyDescent="0.25">
      <c r="B258" s="933"/>
      <c r="C258" s="934"/>
      <c r="D258" s="934"/>
      <c r="E258" s="934"/>
      <c r="F258" s="934"/>
      <c r="G258" s="935"/>
      <c r="H258" s="933"/>
      <c r="I258" s="934"/>
      <c r="J258" s="934"/>
      <c r="K258" s="934"/>
      <c r="L258" s="935"/>
    </row>
    <row r="259" spans="2:12" x14ac:dyDescent="0.25">
      <c r="B259" s="933"/>
      <c r="C259" s="934"/>
      <c r="D259" s="934"/>
      <c r="E259" s="934"/>
      <c r="F259" s="934"/>
      <c r="G259" s="935"/>
      <c r="H259" s="933"/>
      <c r="I259" s="934"/>
      <c r="J259" s="934"/>
      <c r="K259" s="934"/>
      <c r="L259" s="935"/>
    </row>
    <row r="260" spans="2:12" x14ac:dyDescent="0.25">
      <c r="B260" s="933"/>
      <c r="C260" s="934"/>
      <c r="D260" s="934"/>
      <c r="E260" s="934"/>
      <c r="F260" s="934"/>
      <c r="G260" s="935"/>
      <c r="H260" s="933"/>
      <c r="I260" s="934"/>
      <c r="J260" s="934"/>
      <c r="K260" s="934"/>
      <c r="L260" s="935"/>
    </row>
    <row r="261" spans="2:12" x14ac:dyDescent="0.25">
      <c r="B261" s="933"/>
      <c r="C261" s="934"/>
      <c r="D261" s="934"/>
      <c r="E261" s="934"/>
      <c r="F261" s="934"/>
      <c r="G261" s="935"/>
      <c r="H261" s="933"/>
      <c r="I261" s="934"/>
      <c r="J261" s="934"/>
      <c r="K261" s="934"/>
      <c r="L261" s="935"/>
    </row>
    <row r="262" spans="2:12" x14ac:dyDescent="0.25">
      <c r="B262" s="933"/>
      <c r="C262" s="934"/>
      <c r="D262" s="934"/>
      <c r="E262" s="934"/>
      <c r="F262" s="934"/>
      <c r="G262" s="935"/>
      <c r="H262" s="933"/>
      <c r="I262" s="934"/>
      <c r="J262" s="934"/>
      <c r="K262" s="934"/>
      <c r="L262" s="935"/>
    </row>
    <row r="263" spans="2:12" x14ac:dyDescent="0.25">
      <c r="B263" s="933"/>
      <c r="C263" s="934"/>
      <c r="D263" s="934"/>
      <c r="E263" s="934"/>
      <c r="F263" s="934"/>
      <c r="G263" s="935"/>
      <c r="H263" s="933"/>
      <c r="I263" s="934"/>
      <c r="J263" s="934"/>
      <c r="K263" s="934"/>
      <c r="L263" s="935"/>
    </row>
    <row r="264" spans="2:12" x14ac:dyDescent="0.25">
      <c r="B264" s="933"/>
      <c r="C264" s="934"/>
      <c r="D264" s="934"/>
      <c r="E264" s="934"/>
      <c r="F264" s="934"/>
      <c r="G264" s="935"/>
      <c r="H264" s="933"/>
      <c r="I264" s="934"/>
      <c r="J264" s="934"/>
      <c r="K264" s="934"/>
      <c r="L264" s="935"/>
    </row>
    <row r="265" spans="2:12" x14ac:dyDescent="0.25">
      <c r="B265" s="933"/>
      <c r="C265" s="934"/>
      <c r="D265" s="934"/>
      <c r="E265" s="934"/>
      <c r="F265" s="934"/>
      <c r="G265" s="935"/>
      <c r="H265" s="933"/>
      <c r="I265" s="934"/>
      <c r="J265" s="934"/>
      <c r="K265" s="934"/>
      <c r="L265" s="935"/>
    </row>
    <row r="266" spans="2:12" x14ac:dyDescent="0.25">
      <c r="B266" s="933"/>
      <c r="C266" s="934"/>
      <c r="D266" s="934"/>
      <c r="E266" s="934"/>
      <c r="F266" s="934"/>
      <c r="G266" s="935"/>
      <c r="H266" s="933"/>
      <c r="I266" s="934"/>
      <c r="J266" s="934"/>
      <c r="K266" s="934"/>
      <c r="L266" s="935"/>
    </row>
    <row r="267" spans="2:12" ht="15" customHeight="1" x14ac:dyDescent="0.25">
      <c r="B267" s="1048">
        <v>31</v>
      </c>
      <c r="C267" s="1049"/>
      <c r="D267" s="1049"/>
      <c r="E267" s="1049"/>
      <c r="F267" s="1049"/>
      <c r="G267" s="1050"/>
      <c r="H267" s="1048">
        <v>32</v>
      </c>
      <c r="I267" s="1049"/>
      <c r="J267" s="1049"/>
      <c r="K267" s="1049"/>
      <c r="L267" s="1050"/>
    </row>
    <row r="268" spans="2:12" ht="15.75" thickBot="1" x14ac:dyDescent="0.3">
      <c r="B268" s="1051"/>
      <c r="C268" s="1052"/>
      <c r="D268" s="1052"/>
      <c r="E268" s="1052"/>
      <c r="F268" s="1052"/>
      <c r="G268" s="1053"/>
      <c r="H268" s="1051"/>
      <c r="I268" s="1052"/>
      <c r="J268" s="1052"/>
      <c r="K268" s="1052"/>
      <c r="L268" s="1053"/>
    </row>
    <row r="269" spans="2:12" ht="36.75" customHeight="1" thickBot="1" x14ac:dyDescent="0.3">
      <c r="B269" s="1060" t="s">
        <v>1095</v>
      </c>
      <c r="C269" s="1066"/>
      <c r="D269" s="1066"/>
      <c r="E269" s="1066"/>
      <c r="F269" s="1066"/>
      <c r="G269" s="1066"/>
      <c r="H269" s="1066"/>
      <c r="I269" s="1066"/>
      <c r="J269" s="1066"/>
      <c r="K269" s="1066"/>
      <c r="L269" s="1067"/>
    </row>
    <row r="270" spans="2:12" x14ac:dyDescent="0.25">
      <c r="B270" s="948" t="s">
        <v>655</v>
      </c>
      <c r="C270" s="949"/>
      <c r="D270" s="949"/>
      <c r="E270" s="949"/>
      <c r="F270" s="949"/>
      <c r="G270" s="950"/>
      <c r="H270" s="948" t="s">
        <v>656</v>
      </c>
      <c r="I270" s="949"/>
      <c r="J270" s="949"/>
      <c r="K270" s="949"/>
      <c r="L270" s="950"/>
    </row>
    <row r="271" spans="2:12" x14ac:dyDescent="0.25">
      <c r="B271" s="933"/>
      <c r="C271" s="934"/>
      <c r="D271" s="934"/>
      <c r="E271" s="934"/>
      <c r="F271" s="934"/>
      <c r="G271" s="935"/>
      <c r="H271" s="933"/>
      <c r="I271" s="934"/>
      <c r="J271" s="934"/>
      <c r="K271" s="934"/>
      <c r="L271" s="935"/>
    </row>
    <row r="272" spans="2:12" x14ac:dyDescent="0.25">
      <c r="B272" s="933"/>
      <c r="C272" s="934"/>
      <c r="D272" s="934"/>
      <c r="E272" s="934"/>
      <c r="F272" s="934"/>
      <c r="G272" s="935"/>
      <c r="H272" s="933"/>
      <c r="I272" s="934"/>
      <c r="J272" s="934"/>
      <c r="K272" s="934"/>
      <c r="L272" s="935"/>
    </row>
    <row r="273" spans="2:12" x14ac:dyDescent="0.25">
      <c r="B273" s="933"/>
      <c r="C273" s="934"/>
      <c r="D273" s="934"/>
      <c r="E273" s="934"/>
      <c r="F273" s="934"/>
      <c r="G273" s="935"/>
      <c r="H273" s="933"/>
      <c r="I273" s="934"/>
      <c r="J273" s="934"/>
      <c r="K273" s="934"/>
      <c r="L273" s="935"/>
    </row>
    <row r="274" spans="2:12" x14ac:dyDescent="0.25">
      <c r="B274" s="933"/>
      <c r="C274" s="934"/>
      <c r="D274" s="934"/>
      <c r="E274" s="934"/>
      <c r="F274" s="934"/>
      <c r="G274" s="935"/>
      <c r="H274" s="933"/>
      <c r="I274" s="934"/>
      <c r="J274" s="934"/>
      <c r="K274" s="934"/>
      <c r="L274" s="935"/>
    </row>
    <row r="275" spans="2:12" x14ac:dyDescent="0.25">
      <c r="B275" s="933"/>
      <c r="C275" s="934"/>
      <c r="D275" s="934"/>
      <c r="E275" s="934"/>
      <c r="F275" s="934"/>
      <c r="G275" s="935"/>
      <c r="H275" s="933"/>
      <c r="I275" s="934"/>
      <c r="J275" s="934"/>
      <c r="K275" s="934"/>
      <c r="L275" s="935"/>
    </row>
    <row r="276" spans="2:12" x14ac:dyDescent="0.25">
      <c r="B276" s="933"/>
      <c r="C276" s="934"/>
      <c r="D276" s="934"/>
      <c r="E276" s="934"/>
      <c r="F276" s="934"/>
      <c r="G276" s="935"/>
      <c r="H276" s="933"/>
      <c r="I276" s="934"/>
      <c r="J276" s="934"/>
      <c r="K276" s="934"/>
      <c r="L276" s="935"/>
    </row>
    <row r="277" spans="2:12" x14ac:dyDescent="0.25">
      <c r="B277" s="933"/>
      <c r="C277" s="934"/>
      <c r="D277" s="934"/>
      <c r="E277" s="934"/>
      <c r="F277" s="934"/>
      <c r="G277" s="935"/>
      <c r="H277" s="933"/>
      <c r="I277" s="934"/>
      <c r="J277" s="934"/>
      <c r="K277" s="934"/>
      <c r="L277" s="935"/>
    </row>
    <row r="278" spans="2:12" x14ac:dyDescent="0.25">
      <c r="B278" s="933"/>
      <c r="C278" s="934"/>
      <c r="D278" s="934"/>
      <c r="E278" s="934"/>
      <c r="F278" s="934"/>
      <c r="G278" s="935"/>
      <c r="H278" s="933"/>
      <c r="I278" s="934"/>
      <c r="J278" s="934"/>
      <c r="K278" s="934"/>
      <c r="L278" s="935"/>
    </row>
    <row r="279" spans="2:12" x14ac:dyDescent="0.25">
      <c r="B279" s="933"/>
      <c r="C279" s="934"/>
      <c r="D279" s="934"/>
      <c r="E279" s="934"/>
      <c r="F279" s="934"/>
      <c r="G279" s="935"/>
      <c r="H279" s="933"/>
      <c r="I279" s="934"/>
      <c r="J279" s="934"/>
      <c r="K279" s="934"/>
      <c r="L279" s="935"/>
    </row>
    <row r="280" spans="2:12" x14ac:dyDescent="0.25">
      <c r="B280" s="933"/>
      <c r="C280" s="934"/>
      <c r="D280" s="934"/>
      <c r="E280" s="934"/>
      <c r="F280" s="934"/>
      <c r="G280" s="935"/>
      <c r="H280" s="933"/>
      <c r="I280" s="934"/>
      <c r="J280" s="934"/>
      <c r="K280" s="934"/>
      <c r="L280" s="935"/>
    </row>
    <row r="281" spans="2:12" x14ac:dyDescent="0.25">
      <c r="B281" s="933"/>
      <c r="C281" s="934"/>
      <c r="D281" s="934"/>
      <c r="E281" s="934"/>
      <c r="F281" s="934"/>
      <c r="G281" s="935"/>
      <c r="H281" s="933"/>
      <c r="I281" s="934"/>
      <c r="J281" s="934"/>
      <c r="K281" s="934"/>
      <c r="L281" s="935"/>
    </row>
    <row r="282" spans="2:12" x14ac:dyDescent="0.25">
      <c r="B282" s="933"/>
      <c r="C282" s="934"/>
      <c r="D282" s="934"/>
      <c r="E282" s="934"/>
      <c r="F282" s="934"/>
      <c r="G282" s="935"/>
      <c r="H282" s="933"/>
      <c r="I282" s="934"/>
      <c r="J282" s="934"/>
      <c r="K282" s="934"/>
      <c r="L282" s="935"/>
    </row>
    <row r="283" spans="2:12" x14ac:dyDescent="0.25">
      <c r="B283" s="933"/>
      <c r="C283" s="934"/>
      <c r="D283" s="934"/>
      <c r="E283" s="934"/>
      <c r="F283" s="934"/>
      <c r="G283" s="935"/>
      <c r="H283" s="933"/>
      <c r="I283" s="934"/>
      <c r="J283" s="934"/>
      <c r="K283" s="934"/>
      <c r="L283" s="935"/>
    </row>
    <row r="284" spans="2:12" ht="15" customHeight="1" x14ac:dyDescent="0.25">
      <c r="B284" s="1048">
        <v>33</v>
      </c>
      <c r="C284" s="1049"/>
      <c r="D284" s="1049"/>
      <c r="E284" s="1049"/>
      <c r="F284" s="1049"/>
      <c r="G284" s="1050"/>
      <c r="H284" s="1048">
        <v>34</v>
      </c>
      <c r="I284" s="1049"/>
      <c r="J284" s="1049"/>
      <c r="K284" s="1049"/>
      <c r="L284" s="1050"/>
    </row>
    <row r="285" spans="2:12" ht="15.75" thickBot="1" x14ac:dyDescent="0.3">
      <c r="B285" s="1051"/>
      <c r="C285" s="1052"/>
      <c r="D285" s="1052"/>
      <c r="E285" s="1052"/>
      <c r="F285" s="1052"/>
      <c r="G285" s="1053"/>
      <c r="H285" s="1051"/>
      <c r="I285" s="1052"/>
      <c r="J285" s="1052"/>
      <c r="K285" s="1052"/>
      <c r="L285" s="1053"/>
    </row>
    <row r="286" spans="2:12" ht="25.5" customHeight="1" thickBot="1" x14ac:dyDescent="0.3">
      <c r="B286" s="1060" t="s">
        <v>1096</v>
      </c>
      <c r="C286" s="1066"/>
      <c r="D286" s="1066"/>
      <c r="E286" s="1066"/>
      <c r="F286" s="1066"/>
      <c r="G286" s="1066"/>
      <c r="H286" s="1066"/>
      <c r="I286" s="1066"/>
      <c r="J286" s="1066"/>
      <c r="K286" s="1066"/>
      <c r="L286" s="1067"/>
    </row>
  </sheetData>
  <mergeCells count="86">
    <mergeCell ref="B284:G285"/>
    <mergeCell ref="H284:L285"/>
    <mergeCell ref="B286:L286"/>
    <mergeCell ref="B253:G266"/>
    <mergeCell ref="H253:L266"/>
    <mergeCell ref="B267:G268"/>
    <mergeCell ref="H267:L268"/>
    <mergeCell ref="B269:L269"/>
    <mergeCell ref="B270:G283"/>
    <mergeCell ref="H270:L283"/>
    <mergeCell ref="B252:L252"/>
    <mergeCell ref="B217:G218"/>
    <mergeCell ref="H217:L218"/>
    <mergeCell ref="B219:G232"/>
    <mergeCell ref="H219:L232"/>
    <mergeCell ref="B233:G234"/>
    <mergeCell ref="H233:L234"/>
    <mergeCell ref="B235:L235"/>
    <mergeCell ref="B236:G249"/>
    <mergeCell ref="H236:L249"/>
    <mergeCell ref="B250:G251"/>
    <mergeCell ref="H250:L251"/>
    <mergeCell ref="B187:G200"/>
    <mergeCell ref="H187:L200"/>
    <mergeCell ref="B201:G202"/>
    <mergeCell ref="H201:L202"/>
    <mergeCell ref="B203:G216"/>
    <mergeCell ref="H203:L216"/>
    <mergeCell ref="B186:L186"/>
    <mergeCell ref="B151:G152"/>
    <mergeCell ref="H151:L152"/>
    <mergeCell ref="B153:G166"/>
    <mergeCell ref="H153:L166"/>
    <mergeCell ref="B167:G168"/>
    <mergeCell ref="H167:L168"/>
    <mergeCell ref="B169:L169"/>
    <mergeCell ref="B170:G183"/>
    <mergeCell ref="H170:L183"/>
    <mergeCell ref="B184:G185"/>
    <mergeCell ref="H184:L185"/>
    <mergeCell ref="B137:G150"/>
    <mergeCell ref="H137:L150"/>
    <mergeCell ref="B101:G102"/>
    <mergeCell ref="H101:L102"/>
    <mergeCell ref="B103:L103"/>
    <mergeCell ref="B104:G117"/>
    <mergeCell ref="H104:L117"/>
    <mergeCell ref="B118:G119"/>
    <mergeCell ref="H118:L119"/>
    <mergeCell ref="B120:G133"/>
    <mergeCell ref="H120:L133"/>
    <mergeCell ref="B134:G135"/>
    <mergeCell ref="H134:L135"/>
    <mergeCell ref="B136:L136"/>
    <mergeCell ref="B71:G84"/>
    <mergeCell ref="H71:L84"/>
    <mergeCell ref="B85:G86"/>
    <mergeCell ref="H85:L86"/>
    <mergeCell ref="B87:G100"/>
    <mergeCell ref="H87:L100"/>
    <mergeCell ref="B53:G54"/>
    <mergeCell ref="H53:L54"/>
    <mergeCell ref="B55:G68"/>
    <mergeCell ref="H55:L68"/>
    <mergeCell ref="B69:G70"/>
    <mergeCell ref="H69:L70"/>
    <mergeCell ref="B23:G36"/>
    <mergeCell ref="H23:L36"/>
    <mergeCell ref="B37:G38"/>
    <mergeCell ref="H37:L38"/>
    <mergeCell ref="B39:G52"/>
    <mergeCell ref="H39:L52"/>
    <mergeCell ref="B21:G22"/>
    <mergeCell ref="H21:L22"/>
    <mergeCell ref="B1:L2"/>
    <mergeCell ref="B3:E3"/>
    <mergeCell ref="G3:I3"/>
    <mergeCell ref="J3:L3"/>
    <mergeCell ref="B4:G4"/>
    <mergeCell ref="H4:I4"/>
    <mergeCell ref="K4:L4"/>
    <mergeCell ref="H5:I5"/>
    <mergeCell ref="K5:L5"/>
    <mergeCell ref="B6:L6"/>
    <mergeCell ref="B7:G20"/>
    <mergeCell ref="H7:L20"/>
  </mergeCells>
  <pageMargins left="0.62992125984251968" right="0.23622047244094491" top="0.74803149606299213" bottom="0.74803149606299213" header="0.31496062992125984" footer="0.31496062992125984"/>
  <pageSetup scale="12" orientation="portrait"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1:S222"/>
  <sheetViews>
    <sheetView view="pageBreakPreview" zoomScale="85" zoomScaleNormal="100" zoomScaleSheetLayoutView="85" zoomScalePageLayoutView="110" workbookViewId="0">
      <selection activeCell="H225" sqref="H225"/>
    </sheetView>
  </sheetViews>
  <sheetFormatPr baseColWidth="10" defaultColWidth="11.42578125" defaultRowHeight="15" x14ac:dyDescent="0.25"/>
  <cols>
    <col min="1" max="1" width="3.5703125" style="134" customWidth="1"/>
    <col min="2" max="2" width="4.7109375" style="134" customWidth="1"/>
    <col min="3" max="3" width="8.28515625" style="134" customWidth="1"/>
    <col min="4" max="4" width="8" style="134" customWidth="1"/>
    <col min="5" max="5" width="11.42578125" style="134"/>
    <col min="6" max="6" width="11.85546875" style="134" customWidth="1"/>
    <col min="7" max="7" width="16.28515625" style="134" customWidth="1"/>
    <col min="8" max="8" width="8.5703125" style="134" customWidth="1"/>
    <col min="9" max="9" width="22.42578125" style="134" customWidth="1"/>
    <col min="10" max="10" width="11.7109375" style="134" customWidth="1"/>
    <col min="11" max="11" width="13.42578125" style="134" customWidth="1"/>
    <col min="12" max="12" width="9.42578125" style="134" customWidth="1"/>
    <col min="13" max="13" width="11.42578125" style="134" hidden="1" customWidth="1"/>
    <col min="14" max="16384" width="11.42578125" style="134"/>
  </cols>
  <sheetData>
    <row r="1" spans="2:12" ht="27.75" customHeight="1" x14ac:dyDescent="0.25">
      <c r="B1" s="913" t="s">
        <v>386</v>
      </c>
      <c r="C1" s="914"/>
      <c r="D1" s="914"/>
      <c r="E1" s="914"/>
      <c r="F1" s="914"/>
      <c r="G1" s="914"/>
      <c r="H1" s="914"/>
      <c r="I1" s="914"/>
      <c r="J1" s="914"/>
      <c r="K1" s="914"/>
      <c r="L1" s="915"/>
    </row>
    <row r="2" spans="2:12" ht="11.25" customHeight="1" x14ac:dyDescent="0.25">
      <c r="B2" s="916"/>
      <c r="C2" s="917"/>
      <c r="D2" s="917"/>
      <c r="E2" s="917"/>
      <c r="F2" s="917"/>
      <c r="G2" s="917"/>
      <c r="H2" s="917"/>
      <c r="I2" s="917"/>
      <c r="J2" s="917"/>
      <c r="K2" s="917"/>
      <c r="L2" s="918"/>
    </row>
    <row r="3" spans="2:12" ht="24.95" customHeight="1" x14ac:dyDescent="0.25">
      <c r="B3" s="919" t="s">
        <v>434</v>
      </c>
      <c r="C3" s="920"/>
      <c r="D3" s="920"/>
      <c r="E3" s="921"/>
      <c r="F3" s="184">
        <v>43985</v>
      </c>
      <c r="G3" s="919" t="s">
        <v>435</v>
      </c>
      <c r="H3" s="920"/>
      <c r="I3" s="921"/>
      <c r="J3" s="976">
        <v>43992</v>
      </c>
      <c r="K3" s="920"/>
      <c r="L3" s="921"/>
    </row>
    <row r="4" spans="2:12" ht="24.95" customHeight="1" x14ac:dyDescent="0.25">
      <c r="B4" s="1054" t="s">
        <v>384</v>
      </c>
      <c r="C4" s="926"/>
      <c r="D4" s="926"/>
      <c r="E4" s="926"/>
      <c r="F4" s="926"/>
      <c r="G4" s="927"/>
      <c r="H4" s="1055" t="s">
        <v>744</v>
      </c>
      <c r="I4" s="1056"/>
      <c r="J4" s="191" t="s">
        <v>2</v>
      </c>
      <c r="K4" s="931" t="s">
        <v>0</v>
      </c>
      <c r="L4" s="932"/>
    </row>
    <row r="5" spans="2:12" ht="24.95" customHeight="1" x14ac:dyDescent="0.25">
      <c r="B5" s="185"/>
      <c r="C5" s="186"/>
      <c r="D5" s="186"/>
      <c r="E5" s="186"/>
      <c r="F5" s="186"/>
      <c r="G5" s="187"/>
      <c r="H5" s="1057" t="s">
        <v>745</v>
      </c>
      <c r="I5" s="1058"/>
      <c r="J5" s="191">
        <v>2</v>
      </c>
      <c r="K5" s="931" t="s">
        <v>436</v>
      </c>
      <c r="L5" s="932"/>
    </row>
    <row r="6" spans="2:12" ht="24.95" customHeight="1" x14ac:dyDescent="0.25">
      <c r="B6" s="926" t="s">
        <v>767</v>
      </c>
      <c r="C6" s="926"/>
      <c r="D6" s="926"/>
      <c r="E6" s="926"/>
      <c r="F6" s="926"/>
      <c r="G6" s="926"/>
      <c r="H6" s="926"/>
      <c r="I6" s="926"/>
      <c r="J6" s="926"/>
      <c r="K6" s="926"/>
      <c r="L6" s="1059"/>
    </row>
    <row r="7" spans="2:12" ht="15.75" customHeight="1" x14ac:dyDescent="0.25">
      <c r="B7" s="933" t="s">
        <v>653</v>
      </c>
      <c r="C7" s="934"/>
      <c r="D7" s="934"/>
      <c r="E7" s="934"/>
      <c r="F7" s="934"/>
      <c r="G7" s="935"/>
      <c r="H7" s="933" t="s">
        <v>654</v>
      </c>
      <c r="I7" s="934"/>
      <c r="J7" s="934"/>
      <c r="K7" s="934"/>
      <c r="L7" s="935"/>
    </row>
    <row r="8" spans="2:12" x14ac:dyDescent="0.25">
      <c r="B8" s="933"/>
      <c r="C8" s="934"/>
      <c r="D8" s="934"/>
      <c r="E8" s="934"/>
      <c r="F8" s="934"/>
      <c r="G8" s="935"/>
      <c r="H8" s="933"/>
      <c r="I8" s="934"/>
      <c r="J8" s="934"/>
      <c r="K8" s="934"/>
      <c r="L8" s="935"/>
    </row>
    <row r="9" spans="2:12" x14ac:dyDescent="0.25">
      <c r="B9" s="933"/>
      <c r="C9" s="934"/>
      <c r="D9" s="934"/>
      <c r="E9" s="934"/>
      <c r="F9" s="934"/>
      <c r="G9" s="935"/>
      <c r="H9" s="933"/>
      <c r="I9" s="934"/>
      <c r="J9" s="934"/>
      <c r="K9" s="934"/>
      <c r="L9" s="935"/>
    </row>
    <row r="10" spans="2:12" x14ac:dyDescent="0.25">
      <c r="B10" s="933"/>
      <c r="C10" s="934"/>
      <c r="D10" s="934"/>
      <c r="E10" s="934"/>
      <c r="F10" s="934"/>
      <c r="G10" s="935"/>
      <c r="H10" s="933"/>
      <c r="I10" s="934"/>
      <c r="J10" s="934"/>
      <c r="K10" s="934"/>
      <c r="L10" s="935"/>
    </row>
    <row r="11" spans="2:12" x14ac:dyDescent="0.25">
      <c r="B11" s="933"/>
      <c r="C11" s="934"/>
      <c r="D11" s="934"/>
      <c r="E11" s="934"/>
      <c r="F11" s="934"/>
      <c r="G11" s="935"/>
      <c r="H11" s="933"/>
      <c r="I11" s="934"/>
      <c r="J11" s="934"/>
      <c r="K11" s="934"/>
      <c r="L11" s="935"/>
    </row>
    <row r="12" spans="2:12" x14ac:dyDescent="0.25">
      <c r="B12" s="933"/>
      <c r="C12" s="934"/>
      <c r="D12" s="934"/>
      <c r="E12" s="934"/>
      <c r="F12" s="934"/>
      <c r="G12" s="935"/>
      <c r="H12" s="933"/>
      <c r="I12" s="934"/>
      <c r="J12" s="934"/>
      <c r="K12" s="934"/>
      <c r="L12" s="935"/>
    </row>
    <row r="13" spans="2:12" x14ac:dyDescent="0.25">
      <c r="B13" s="933"/>
      <c r="C13" s="934"/>
      <c r="D13" s="934"/>
      <c r="E13" s="934"/>
      <c r="F13" s="934"/>
      <c r="G13" s="935"/>
      <c r="H13" s="933"/>
      <c r="I13" s="934"/>
      <c r="J13" s="934"/>
      <c r="K13" s="934"/>
      <c r="L13" s="935"/>
    </row>
    <row r="14" spans="2:12" x14ac:dyDescent="0.25">
      <c r="B14" s="933"/>
      <c r="C14" s="934"/>
      <c r="D14" s="934"/>
      <c r="E14" s="934"/>
      <c r="F14" s="934"/>
      <c r="G14" s="935"/>
      <c r="H14" s="933"/>
      <c r="I14" s="934"/>
      <c r="J14" s="934"/>
      <c r="K14" s="934"/>
      <c r="L14" s="935"/>
    </row>
    <row r="15" spans="2:12" x14ac:dyDescent="0.25">
      <c r="B15" s="933"/>
      <c r="C15" s="934"/>
      <c r="D15" s="934"/>
      <c r="E15" s="934"/>
      <c r="F15" s="934"/>
      <c r="G15" s="935"/>
      <c r="H15" s="933"/>
      <c r="I15" s="934"/>
      <c r="J15" s="934"/>
      <c r="K15" s="934"/>
      <c r="L15" s="935"/>
    </row>
    <row r="16" spans="2:12" x14ac:dyDescent="0.25">
      <c r="B16" s="933"/>
      <c r="C16" s="934"/>
      <c r="D16" s="934"/>
      <c r="E16" s="934"/>
      <c r="F16" s="934"/>
      <c r="G16" s="935"/>
      <c r="H16" s="933"/>
      <c r="I16" s="934"/>
      <c r="J16" s="934"/>
      <c r="K16" s="934"/>
      <c r="L16" s="935"/>
    </row>
    <row r="17" spans="2:12" x14ac:dyDescent="0.25">
      <c r="B17" s="933"/>
      <c r="C17" s="934"/>
      <c r="D17" s="934"/>
      <c r="E17" s="934"/>
      <c r="F17" s="934"/>
      <c r="G17" s="935"/>
      <c r="H17" s="933"/>
      <c r="I17" s="934"/>
      <c r="J17" s="934"/>
      <c r="K17" s="934"/>
      <c r="L17" s="935"/>
    </row>
    <row r="18" spans="2:12" x14ac:dyDescent="0.25">
      <c r="B18" s="933"/>
      <c r="C18" s="934"/>
      <c r="D18" s="934"/>
      <c r="E18" s="934"/>
      <c r="F18" s="934"/>
      <c r="G18" s="935"/>
      <c r="H18" s="933"/>
      <c r="I18" s="934"/>
      <c r="J18" s="934"/>
      <c r="K18" s="934"/>
      <c r="L18" s="935"/>
    </row>
    <row r="19" spans="2:12" x14ac:dyDescent="0.25">
      <c r="B19" s="933"/>
      <c r="C19" s="934"/>
      <c r="D19" s="934"/>
      <c r="E19" s="934"/>
      <c r="F19" s="934"/>
      <c r="G19" s="935"/>
      <c r="H19" s="933"/>
      <c r="I19" s="934"/>
      <c r="J19" s="934"/>
      <c r="K19" s="934"/>
      <c r="L19" s="935"/>
    </row>
    <row r="20" spans="2:12" x14ac:dyDescent="0.25">
      <c r="B20" s="933"/>
      <c r="C20" s="934"/>
      <c r="D20" s="934"/>
      <c r="E20" s="934"/>
      <c r="F20" s="934"/>
      <c r="G20" s="935"/>
      <c r="H20" s="933"/>
      <c r="I20" s="934"/>
      <c r="J20" s="934"/>
      <c r="K20" s="934"/>
      <c r="L20" s="935"/>
    </row>
    <row r="21" spans="2:12" x14ac:dyDescent="0.25">
      <c r="B21" s="1068">
        <v>1</v>
      </c>
      <c r="C21" s="1069"/>
      <c r="D21" s="1069"/>
      <c r="E21" s="1069"/>
      <c r="F21" s="1069"/>
      <c r="G21" s="1070"/>
      <c r="H21" s="1048">
        <v>2</v>
      </c>
      <c r="I21" s="1049"/>
      <c r="J21" s="1049"/>
      <c r="K21" s="1049"/>
      <c r="L21" s="1050"/>
    </row>
    <row r="22" spans="2:12" ht="18" customHeight="1" thickBot="1" x14ac:dyDescent="0.3">
      <c r="B22" s="1071"/>
      <c r="C22" s="1072"/>
      <c r="D22" s="1072"/>
      <c r="E22" s="1072"/>
      <c r="F22" s="1072"/>
      <c r="G22" s="1073"/>
      <c r="H22" s="1051"/>
      <c r="I22" s="1052"/>
      <c r="J22" s="1052"/>
      <c r="K22" s="1052"/>
      <c r="L22" s="1053"/>
    </row>
    <row r="23" spans="2:12" ht="46.5" customHeight="1" thickBot="1" x14ac:dyDescent="0.3">
      <c r="B23" s="1063" t="s">
        <v>1097</v>
      </c>
      <c r="C23" s="1064"/>
      <c r="D23" s="1064"/>
      <c r="E23" s="1064"/>
      <c r="F23" s="1064"/>
      <c r="G23" s="1064"/>
      <c r="H23" s="1064"/>
      <c r="I23" s="1064"/>
      <c r="J23" s="1064"/>
      <c r="K23" s="1064"/>
      <c r="L23" s="1065"/>
    </row>
    <row r="24" spans="2:12" ht="15.75" customHeight="1" x14ac:dyDescent="0.25">
      <c r="B24" s="933" t="s">
        <v>653</v>
      </c>
      <c r="C24" s="934"/>
      <c r="D24" s="934"/>
      <c r="E24" s="934"/>
      <c r="F24" s="934"/>
      <c r="G24" s="935"/>
      <c r="H24" s="933" t="s">
        <v>654</v>
      </c>
      <c r="I24" s="934"/>
      <c r="J24" s="934"/>
      <c r="K24" s="934"/>
      <c r="L24" s="935"/>
    </row>
    <row r="25" spans="2:12" x14ac:dyDescent="0.25">
      <c r="B25" s="933"/>
      <c r="C25" s="934"/>
      <c r="D25" s="934"/>
      <c r="E25" s="934"/>
      <c r="F25" s="934"/>
      <c r="G25" s="935"/>
      <c r="H25" s="933"/>
      <c r="I25" s="934"/>
      <c r="J25" s="934"/>
      <c r="K25" s="934"/>
      <c r="L25" s="935"/>
    </row>
    <row r="26" spans="2:12" x14ac:dyDescent="0.25">
      <c r="B26" s="933"/>
      <c r="C26" s="934"/>
      <c r="D26" s="934"/>
      <c r="E26" s="934"/>
      <c r="F26" s="934"/>
      <c r="G26" s="935"/>
      <c r="H26" s="933"/>
      <c r="I26" s="934"/>
      <c r="J26" s="934"/>
      <c r="K26" s="934"/>
      <c r="L26" s="935"/>
    </row>
    <row r="27" spans="2:12" x14ac:dyDescent="0.25">
      <c r="B27" s="933"/>
      <c r="C27" s="934"/>
      <c r="D27" s="934"/>
      <c r="E27" s="934"/>
      <c r="F27" s="934"/>
      <c r="G27" s="935"/>
      <c r="H27" s="933"/>
      <c r="I27" s="934"/>
      <c r="J27" s="934"/>
      <c r="K27" s="934"/>
      <c r="L27" s="935"/>
    </row>
    <row r="28" spans="2:12" x14ac:dyDescent="0.25">
      <c r="B28" s="933"/>
      <c r="C28" s="934"/>
      <c r="D28" s="934"/>
      <c r="E28" s="934"/>
      <c r="F28" s="934"/>
      <c r="G28" s="935"/>
      <c r="H28" s="933"/>
      <c r="I28" s="934"/>
      <c r="J28" s="934"/>
      <c r="K28" s="934"/>
      <c r="L28" s="935"/>
    </row>
    <row r="29" spans="2:12" x14ac:dyDescent="0.25">
      <c r="B29" s="933"/>
      <c r="C29" s="934"/>
      <c r="D29" s="934"/>
      <c r="E29" s="934"/>
      <c r="F29" s="934"/>
      <c r="G29" s="935"/>
      <c r="H29" s="933"/>
      <c r="I29" s="934"/>
      <c r="J29" s="934"/>
      <c r="K29" s="934"/>
      <c r="L29" s="935"/>
    </row>
    <row r="30" spans="2:12" x14ac:dyDescent="0.25">
      <c r="B30" s="933"/>
      <c r="C30" s="934"/>
      <c r="D30" s="934"/>
      <c r="E30" s="934"/>
      <c r="F30" s="934"/>
      <c r="G30" s="935"/>
      <c r="H30" s="933"/>
      <c r="I30" s="934"/>
      <c r="J30" s="934"/>
      <c r="K30" s="934"/>
      <c r="L30" s="935"/>
    </row>
    <row r="31" spans="2:12" x14ac:dyDescent="0.25">
      <c r="B31" s="933"/>
      <c r="C31" s="934"/>
      <c r="D31" s="934"/>
      <c r="E31" s="934"/>
      <c r="F31" s="934"/>
      <c r="G31" s="935"/>
      <c r="H31" s="933"/>
      <c r="I31" s="934"/>
      <c r="J31" s="934"/>
      <c r="K31" s="934"/>
      <c r="L31" s="935"/>
    </row>
    <row r="32" spans="2:12" x14ac:dyDescent="0.25">
      <c r="B32" s="933"/>
      <c r="C32" s="934"/>
      <c r="D32" s="934"/>
      <c r="E32" s="934"/>
      <c r="F32" s="934"/>
      <c r="G32" s="935"/>
      <c r="H32" s="933"/>
      <c r="I32" s="934"/>
      <c r="J32" s="934"/>
      <c r="K32" s="934"/>
      <c r="L32" s="935"/>
    </row>
    <row r="33" spans="2:12" x14ac:dyDescent="0.25">
      <c r="B33" s="933"/>
      <c r="C33" s="934"/>
      <c r="D33" s="934"/>
      <c r="E33" s="934"/>
      <c r="F33" s="934"/>
      <c r="G33" s="935"/>
      <c r="H33" s="933"/>
      <c r="I33" s="934"/>
      <c r="J33" s="934"/>
      <c r="K33" s="934"/>
      <c r="L33" s="935"/>
    </row>
    <row r="34" spans="2:12" x14ac:dyDescent="0.25">
      <c r="B34" s="933"/>
      <c r="C34" s="934"/>
      <c r="D34" s="934"/>
      <c r="E34" s="934"/>
      <c r="F34" s="934"/>
      <c r="G34" s="935"/>
      <c r="H34" s="933"/>
      <c r="I34" s="934"/>
      <c r="J34" s="934"/>
      <c r="K34" s="934"/>
      <c r="L34" s="935"/>
    </row>
    <row r="35" spans="2:12" x14ac:dyDescent="0.25">
      <c r="B35" s="933"/>
      <c r="C35" s="934"/>
      <c r="D35" s="934"/>
      <c r="E35" s="934"/>
      <c r="F35" s="934"/>
      <c r="G35" s="935"/>
      <c r="H35" s="933"/>
      <c r="I35" s="934"/>
      <c r="J35" s="934"/>
      <c r="K35" s="934"/>
      <c r="L35" s="935"/>
    </row>
    <row r="36" spans="2:12" x14ac:dyDescent="0.25">
      <c r="B36" s="933"/>
      <c r="C36" s="934"/>
      <c r="D36" s="934"/>
      <c r="E36" s="934"/>
      <c r="F36" s="934"/>
      <c r="G36" s="935"/>
      <c r="H36" s="933"/>
      <c r="I36" s="934"/>
      <c r="J36" s="934"/>
      <c r="K36" s="934"/>
      <c r="L36" s="935"/>
    </row>
    <row r="37" spans="2:12" x14ac:dyDescent="0.25">
      <c r="B37" s="933"/>
      <c r="C37" s="934"/>
      <c r="D37" s="934"/>
      <c r="E37" s="934"/>
      <c r="F37" s="934"/>
      <c r="G37" s="935"/>
      <c r="H37" s="933"/>
      <c r="I37" s="934"/>
      <c r="J37" s="934"/>
      <c r="K37" s="934"/>
      <c r="L37" s="935"/>
    </row>
    <row r="38" spans="2:12" x14ac:dyDescent="0.25">
      <c r="B38" s="1068">
        <v>3</v>
      </c>
      <c r="C38" s="1069"/>
      <c r="D38" s="1069"/>
      <c r="E38" s="1069"/>
      <c r="F38" s="1069"/>
      <c r="G38" s="1070"/>
      <c r="H38" s="1048">
        <v>4</v>
      </c>
      <c r="I38" s="1049"/>
      <c r="J38" s="1049"/>
      <c r="K38" s="1049"/>
      <c r="L38" s="1050"/>
    </row>
    <row r="39" spans="2:12" ht="18" customHeight="1" thickBot="1" x14ac:dyDescent="0.3">
      <c r="B39" s="1071"/>
      <c r="C39" s="1072"/>
      <c r="D39" s="1072"/>
      <c r="E39" s="1072"/>
      <c r="F39" s="1072"/>
      <c r="G39" s="1073"/>
      <c r="H39" s="1051"/>
      <c r="I39" s="1052"/>
      <c r="J39" s="1052"/>
      <c r="K39" s="1052"/>
      <c r="L39" s="1053"/>
    </row>
    <row r="40" spans="2:12" ht="15.75" customHeight="1" x14ac:dyDescent="0.25">
      <c r="B40" s="933"/>
      <c r="C40" s="934"/>
      <c r="D40" s="934"/>
      <c r="E40" s="934"/>
      <c r="F40" s="934"/>
      <c r="G40" s="935"/>
      <c r="H40" s="933" t="s">
        <v>654</v>
      </c>
      <c r="I40" s="934"/>
      <c r="J40" s="934"/>
      <c r="K40" s="934"/>
      <c r="L40" s="935"/>
    </row>
    <row r="41" spans="2:12" x14ac:dyDescent="0.25">
      <c r="B41" s="933"/>
      <c r="C41" s="934"/>
      <c r="D41" s="934"/>
      <c r="E41" s="934"/>
      <c r="F41" s="934"/>
      <c r="G41" s="935"/>
      <c r="H41" s="933"/>
      <c r="I41" s="934"/>
      <c r="J41" s="934"/>
      <c r="K41" s="934"/>
      <c r="L41" s="935"/>
    </row>
    <row r="42" spans="2:12" x14ac:dyDescent="0.25">
      <c r="B42" s="933"/>
      <c r="C42" s="934"/>
      <c r="D42" s="934"/>
      <c r="E42" s="934"/>
      <c r="F42" s="934"/>
      <c r="G42" s="935"/>
      <c r="H42" s="933"/>
      <c r="I42" s="934"/>
      <c r="J42" s="934"/>
      <c r="K42" s="934"/>
      <c r="L42" s="935"/>
    </row>
    <row r="43" spans="2:12" x14ac:dyDescent="0.25">
      <c r="B43" s="933"/>
      <c r="C43" s="934"/>
      <c r="D43" s="934"/>
      <c r="E43" s="934"/>
      <c r="F43" s="934"/>
      <c r="G43" s="935"/>
      <c r="H43" s="933"/>
      <c r="I43" s="934"/>
      <c r="J43" s="934"/>
      <c r="K43" s="934"/>
      <c r="L43" s="935"/>
    </row>
    <row r="44" spans="2:12" x14ac:dyDescent="0.25">
      <c r="B44" s="933"/>
      <c r="C44" s="934"/>
      <c r="D44" s="934"/>
      <c r="E44" s="934"/>
      <c r="F44" s="934"/>
      <c r="G44" s="935"/>
      <c r="H44" s="933"/>
      <c r="I44" s="934"/>
      <c r="J44" s="934"/>
      <c r="K44" s="934"/>
      <c r="L44" s="935"/>
    </row>
    <row r="45" spans="2:12" x14ac:dyDescent="0.25">
      <c r="B45" s="933"/>
      <c r="C45" s="934"/>
      <c r="D45" s="934"/>
      <c r="E45" s="934"/>
      <c r="F45" s="934"/>
      <c r="G45" s="935"/>
      <c r="H45" s="933"/>
      <c r="I45" s="934"/>
      <c r="J45" s="934"/>
      <c r="K45" s="934"/>
      <c r="L45" s="935"/>
    </row>
    <row r="46" spans="2:12" x14ac:dyDescent="0.25">
      <c r="B46" s="933"/>
      <c r="C46" s="934"/>
      <c r="D46" s="934"/>
      <c r="E46" s="934"/>
      <c r="F46" s="934"/>
      <c r="G46" s="935"/>
      <c r="H46" s="933"/>
      <c r="I46" s="934"/>
      <c r="J46" s="934"/>
      <c r="K46" s="934"/>
      <c r="L46" s="935"/>
    </row>
    <row r="47" spans="2:12" x14ac:dyDescent="0.25">
      <c r="B47" s="933"/>
      <c r="C47" s="934"/>
      <c r="D47" s="934"/>
      <c r="E47" s="934"/>
      <c r="F47" s="934"/>
      <c r="G47" s="935"/>
      <c r="H47" s="933"/>
      <c r="I47" s="934"/>
      <c r="J47" s="934"/>
      <c r="K47" s="934"/>
      <c r="L47" s="935"/>
    </row>
    <row r="48" spans="2:12" x14ac:dyDescent="0.25">
      <c r="B48" s="933"/>
      <c r="C48" s="934"/>
      <c r="D48" s="934"/>
      <c r="E48" s="934"/>
      <c r="F48" s="934"/>
      <c r="G48" s="935"/>
      <c r="H48" s="933"/>
      <c r="I48" s="934"/>
      <c r="J48" s="934"/>
      <c r="K48" s="934"/>
      <c r="L48" s="935"/>
    </row>
    <row r="49" spans="2:12" x14ac:dyDescent="0.25">
      <c r="B49" s="933"/>
      <c r="C49" s="934"/>
      <c r="D49" s="934"/>
      <c r="E49" s="934"/>
      <c r="F49" s="934"/>
      <c r="G49" s="935"/>
      <c r="H49" s="933"/>
      <c r="I49" s="934"/>
      <c r="J49" s="934"/>
      <c r="K49" s="934"/>
      <c r="L49" s="935"/>
    </row>
    <row r="50" spans="2:12" x14ac:dyDescent="0.25">
      <c r="B50" s="933"/>
      <c r="C50" s="934"/>
      <c r="D50" s="934"/>
      <c r="E50" s="934"/>
      <c r="F50" s="934"/>
      <c r="G50" s="935"/>
      <c r="H50" s="933"/>
      <c r="I50" s="934"/>
      <c r="J50" s="934"/>
      <c r="K50" s="934"/>
      <c r="L50" s="935"/>
    </row>
    <row r="51" spans="2:12" x14ac:dyDescent="0.25">
      <c r="B51" s="933"/>
      <c r="C51" s="934"/>
      <c r="D51" s="934"/>
      <c r="E51" s="934"/>
      <c r="F51" s="934"/>
      <c r="G51" s="935"/>
      <c r="H51" s="933"/>
      <c r="I51" s="934"/>
      <c r="J51" s="934"/>
      <c r="K51" s="934"/>
      <c r="L51" s="935"/>
    </row>
    <row r="52" spans="2:12" x14ac:dyDescent="0.25">
      <c r="B52" s="933"/>
      <c r="C52" s="934"/>
      <c r="D52" s="934"/>
      <c r="E52" s="934"/>
      <c r="F52" s="934"/>
      <c r="G52" s="935"/>
      <c r="H52" s="933"/>
      <c r="I52" s="934"/>
      <c r="J52" s="934"/>
      <c r="K52" s="934"/>
      <c r="L52" s="935"/>
    </row>
    <row r="53" spans="2:12" x14ac:dyDescent="0.25">
      <c r="B53" s="933"/>
      <c r="C53" s="934"/>
      <c r="D53" s="934"/>
      <c r="E53" s="934"/>
      <c r="F53" s="934"/>
      <c r="G53" s="935"/>
      <c r="H53" s="933"/>
      <c r="I53" s="934"/>
      <c r="J53" s="934"/>
      <c r="K53" s="934"/>
      <c r="L53" s="935"/>
    </row>
    <row r="54" spans="2:12" x14ac:dyDescent="0.25">
      <c r="B54" s="1068">
        <v>5</v>
      </c>
      <c r="C54" s="1069"/>
      <c r="D54" s="1069"/>
      <c r="E54" s="1069"/>
      <c r="F54" s="1069"/>
      <c r="G54" s="1070"/>
      <c r="H54" s="1048">
        <v>6</v>
      </c>
      <c r="I54" s="1049"/>
      <c r="J54" s="1049"/>
      <c r="K54" s="1049"/>
      <c r="L54" s="1050"/>
    </row>
    <row r="55" spans="2:12" ht="18" customHeight="1" thickBot="1" x14ac:dyDescent="0.3">
      <c r="B55" s="1071"/>
      <c r="C55" s="1072"/>
      <c r="D55" s="1072"/>
      <c r="E55" s="1072"/>
      <c r="F55" s="1072"/>
      <c r="G55" s="1073"/>
      <c r="H55" s="1051"/>
      <c r="I55" s="1052"/>
      <c r="J55" s="1052"/>
      <c r="K55" s="1052"/>
      <c r="L55" s="1053"/>
    </row>
    <row r="56" spans="2:12" ht="80.25" customHeight="1" thickBot="1" x14ac:dyDescent="0.3">
      <c r="B56" s="1063" t="s">
        <v>1098</v>
      </c>
      <c r="C56" s="1064"/>
      <c r="D56" s="1064"/>
      <c r="E56" s="1064"/>
      <c r="F56" s="1064"/>
      <c r="G56" s="1064"/>
      <c r="H56" s="1064"/>
      <c r="I56" s="1064"/>
      <c r="J56" s="1064"/>
      <c r="K56" s="1064"/>
      <c r="L56" s="1065"/>
    </row>
    <row r="57" spans="2:12" ht="15.75" customHeight="1" x14ac:dyDescent="0.25">
      <c r="B57" s="933" t="s">
        <v>653</v>
      </c>
      <c r="C57" s="934"/>
      <c r="D57" s="934"/>
      <c r="E57" s="934"/>
      <c r="F57" s="934"/>
      <c r="G57" s="935"/>
      <c r="H57" s="933" t="s">
        <v>654</v>
      </c>
      <c r="I57" s="934"/>
      <c r="J57" s="934"/>
      <c r="K57" s="934"/>
      <c r="L57" s="935"/>
    </row>
    <row r="58" spans="2:12" x14ac:dyDescent="0.25">
      <c r="B58" s="933"/>
      <c r="C58" s="934"/>
      <c r="D58" s="934"/>
      <c r="E58" s="934"/>
      <c r="F58" s="934"/>
      <c r="G58" s="935"/>
      <c r="H58" s="933"/>
      <c r="I58" s="934"/>
      <c r="J58" s="934"/>
      <c r="K58" s="934"/>
      <c r="L58" s="935"/>
    </row>
    <row r="59" spans="2:12" x14ac:dyDescent="0.25">
      <c r="B59" s="933"/>
      <c r="C59" s="934"/>
      <c r="D59" s="934"/>
      <c r="E59" s="934"/>
      <c r="F59" s="934"/>
      <c r="G59" s="935"/>
      <c r="H59" s="933"/>
      <c r="I59" s="934"/>
      <c r="J59" s="934"/>
      <c r="K59" s="934"/>
      <c r="L59" s="935"/>
    </row>
    <row r="60" spans="2:12" x14ac:dyDescent="0.25">
      <c r="B60" s="933"/>
      <c r="C60" s="934"/>
      <c r="D60" s="934"/>
      <c r="E60" s="934"/>
      <c r="F60" s="934"/>
      <c r="G60" s="935"/>
      <c r="H60" s="933"/>
      <c r="I60" s="934"/>
      <c r="J60" s="934"/>
      <c r="K60" s="934"/>
      <c r="L60" s="935"/>
    </row>
    <row r="61" spans="2:12" x14ac:dyDescent="0.25">
      <c r="B61" s="933"/>
      <c r="C61" s="934"/>
      <c r="D61" s="934"/>
      <c r="E61" s="934"/>
      <c r="F61" s="934"/>
      <c r="G61" s="935"/>
      <c r="H61" s="933"/>
      <c r="I61" s="934"/>
      <c r="J61" s="934"/>
      <c r="K61" s="934"/>
      <c r="L61" s="935"/>
    </row>
    <row r="62" spans="2:12" x14ac:dyDescent="0.25">
      <c r="B62" s="933"/>
      <c r="C62" s="934"/>
      <c r="D62" s="934"/>
      <c r="E62" s="934"/>
      <c r="F62" s="934"/>
      <c r="G62" s="935"/>
      <c r="H62" s="933"/>
      <c r="I62" s="934"/>
      <c r="J62" s="934"/>
      <c r="K62" s="934"/>
      <c r="L62" s="935"/>
    </row>
    <row r="63" spans="2:12" x14ac:dyDescent="0.25">
      <c r="B63" s="933"/>
      <c r="C63" s="934"/>
      <c r="D63" s="934"/>
      <c r="E63" s="934"/>
      <c r="F63" s="934"/>
      <c r="G63" s="935"/>
      <c r="H63" s="933"/>
      <c r="I63" s="934"/>
      <c r="J63" s="934"/>
      <c r="K63" s="934"/>
      <c r="L63" s="935"/>
    </row>
    <row r="64" spans="2:12" x14ac:dyDescent="0.25">
      <c r="B64" s="933"/>
      <c r="C64" s="934"/>
      <c r="D64" s="934"/>
      <c r="E64" s="934"/>
      <c r="F64" s="934"/>
      <c r="G64" s="935"/>
      <c r="H64" s="933"/>
      <c r="I64" s="934"/>
      <c r="J64" s="934"/>
      <c r="K64" s="934"/>
      <c r="L64" s="935"/>
    </row>
    <row r="65" spans="2:12" x14ac:dyDescent="0.25">
      <c r="B65" s="933"/>
      <c r="C65" s="934"/>
      <c r="D65" s="934"/>
      <c r="E65" s="934"/>
      <c r="F65" s="934"/>
      <c r="G65" s="935"/>
      <c r="H65" s="933"/>
      <c r="I65" s="934"/>
      <c r="J65" s="934"/>
      <c r="K65" s="934"/>
      <c r="L65" s="935"/>
    </row>
    <row r="66" spans="2:12" x14ac:dyDescent="0.25">
      <c r="B66" s="933"/>
      <c r="C66" s="934"/>
      <c r="D66" s="934"/>
      <c r="E66" s="934"/>
      <c r="F66" s="934"/>
      <c r="G66" s="935"/>
      <c r="H66" s="933"/>
      <c r="I66" s="934"/>
      <c r="J66" s="934"/>
      <c r="K66" s="934"/>
      <c r="L66" s="935"/>
    </row>
    <row r="67" spans="2:12" x14ac:dyDescent="0.25">
      <c r="B67" s="933"/>
      <c r="C67" s="934"/>
      <c r="D67" s="934"/>
      <c r="E67" s="934"/>
      <c r="F67" s="934"/>
      <c r="G67" s="935"/>
      <c r="H67" s="933"/>
      <c r="I67" s="934"/>
      <c r="J67" s="934"/>
      <c r="K67" s="934"/>
      <c r="L67" s="935"/>
    </row>
    <row r="68" spans="2:12" x14ac:dyDescent="0.25">
      <c r="B68" s="933"/>
      <c r="C68" s="934"/>
      <c r="D68" s="934"/>
      <c r="E68" s="934"/>
      <c r="F68" s="934"/>
      <c r="G68" s="935"/>
      <c r="H68" s="933"/>
      <c r="I68" s="934"/>
      <c r="J68" s="934"/>
      <c r="K68" s="934"/>
      <c r="L68" s="935"/>
    </row>
    <row r="69" spans="2:12" x14ac:dyDescent="0.25">
      <c r="B69" s="933"/>
      <c r="C69" s="934"/>
      <c r="D69" s="934"/>
      <c r="E69" s="934"/>
      <c r="F69" s="934"/>
      <c r="G69" s="935"/>
      <c r="H69" s="933"/>
      <c r="I69" s="934"/>
      <c r="J69" s="934"/>
      <c r="K69" s="934"/>
      <c r="L69" s="935"/>
    </row>
    <row r="70" spans="2:12" x14ac:dyDescent="0.25">
      <c r="B70" s="933"/>
      <c r="C70" s="934"/>
      <c r="D70" s="934"/>
      <c r="E70" s="934"/>
      <c r="F70" s="934"/>
      <c r="G70" s="935"/>
      <c r="H70" s="933"/>
      <c r="I70" s="934"/>
      <c r="J70" s="934"/>
      <c r="K70" s="934"/>
      <c r="L70" s="935"/>
    </row>
    <row r="71" spans="2:12" x14ac:dyDescent="0.25">
      <c r="B71" s="1068">
        <v>7</v>
      </c>
      <c r="C71" s="1069"/>
      <c r="D71" s="1069"/>
      <c r="E71" s="1069"/>
      <c r="F71" s="1069"/>
      <c r="G71" s="1070"/>
      <c r="H71" s="1048">
        <v>8</v>
      </c>
      <c r="I71" s="1049"/>
      <c r="J71" s="1049"/>
      <c r="K71" s="1049"/>
      <c r="L71" s="1050"/>
    </row>
    <row r="72" spans="2:12" ht="18" customHeight="1" thickBot="1" x14ac:dyDescent="0.3">
      <c r="B72" s="1071"/>
      <c r="C72" s="1072"/>
      <c r="D72" s="1072"/>
      <c r="E72" s="1072"/>
      <c r="F72" s="1072"/>
      <c r="G72" s="1073"/>
      <c r="H72" s="1051"/>
      <c r="I72" s="1052"/>
      <c r="J72" s="1052"/>
      <c r="K72" s="1052"/>
      <c r="L72" s="1053"/>
    </row>
    <row r="73" spans="2:12" ht="55.5" customHeight="1" thickBot="1" x14ac:dyDescent="0.3">
      <c r="B73" s="1063" t="s">
        <v>1099</v>
      </c>
      <c r="C73" s="1064"/>
      <c r="D73" s="1064"/>
      <c r="E73" s="1064"/>
      <c r="F73" s="1064"/>
      <c r="G73" s="1064"/>
      <c r="H73" s="1064"/>
      <c r="I73" s="1064"/>
      <c r="J73" s="1064"/>
      <c r="K73" s="1064"/>
      <c r="L73" s="1065"/>
    </row>
    <row r="74" spans="2:12" ht="15.75" customHeight="1" x14ac:dyDescent="0.25">
      <c r="B74" s="933" t="s">
        <v>653</v>
      </c>
      <c r="C74" s="934"/>
      <c r="D74" s="934"/>
      <c r="E74" s="934"/>
      <c r="F74" s="934"/>
      <c r="G74" s="935"/>
      <c r="H74" s="933" t="s">
        <v>654</v>
      </c>
      <c r="I74" s="934"/>
      <c r="J74" s="934"/>
      <c r="K74" s="934"/>
      <c r="L74" s="935"/>
    </row>
    <row r="75" spans="2:12" x14ac:dyDescent="0.25">
      <c r="B75" s="933"/>
      <c r="C75" s="934"/>
      <c r="D75" s="934"/>
      <c r="E75" s="934"/>
      <c r="F75" s="934"/>
      <c r="G75" s="935"/>
      <c r="H75" s="933"/>
      <c r="I75" s="934"/>
      <c r="J75" s="934"/>
      <c r="K75" s="934"/>
      <c r="L75" s="935"/>
    </row>
    <row r="76" spans="2:12" x14ac:dyDescent="0.25">
      <c r="B76" s="933"/>
      <c r="C76" s="934"/>
      <c r="D76" s="934"/>
      <c r="E76" s="934"/>
      <c r="F76" s="934"/>
      <c r="G76" s="935"/>
      <c r="H76" s="933"/>
      <c r="I76" s="934"/>
      <c r="J76" s="934"/>
      <c r="K76" s="934"/>
      <c r="L76" s="935"/>
    </row>
    <row r="77" spans="2:12" x14ac:dyDescent="0.25">
      <c r="B77" s="933"/>
      <c r="C77" s="934"/>
      <c r="D77" s="934"/>
      <c r="E77" s="934"/>
      <c r="F77" s="934"/>
      <c r="G77" s="935"/>
      <c r="H77" s="933"/>
      <c r="I77" s="934"/>
      <c r="J77" s="934"/>
      <c r="K77" s="934"/>
      <c r="L77" s="935"/>
    </row>
    <row r="78" spans="2:12" x14ac:dyDescent="0.25">
      <c r="B78" s="933"/>
      <c r="C78" s="934"/>
      <c r="D78" s="934"/>
      <c r="E78" s="934"/>
      <c r="F78" s="934"/>
      <c r="G78" s="935"/>
      <c r="H78" s="933"/>
      <c r="I78" s="934"/>
      <c r="J78" s="934"/>
      <c r="K78" s="934"/>
      <c r="L78" s="935"/>
    </row>
    <row r="79" spans="2:12" x14ac:dyDescent="0.25">
      <c r="B79" s="933"/>
      <c r="C79" s="934"/>
      <c r="D79" s="934"/>
      <c r="E79" s="934"/>
      <c r="F79" s="934"/>
      <c r="G79" s="935"/>
      <c r="H79" s="933"/>
      <c r="I79" s="934"/>
      <c r="J79" s="934"/>
      <c r="K79" s="934"/>
      <c r="L79" s="935"/>
    </row>
    <row r="80" spans="2:12" x14ac:dyDescent="0.25">
      <c r="B80" s="933"/>
      <c r="C80" s="934"/>
      <c r="D80" s="934"/>
      <c r="E80" s="934"/>
      <c r="F80" s="934"/>
      <c r="G80" s="935"/>
      <c r="H80" s="933"/>
      <c r="I80" s="934"/>
      <c r="J80" s="934"/>
      <c r="K80" s="934"/>
      <c r="L80" s="935"/>
    </row>
    <row r="81" spans="2:12" x14ac:dyDescent="0.25">
      <c r="B81" s="933"/>
      <c r="C81" s="934"/>
      <c r="D81" s="934"/>
      <c r="E81" s="934"/>
      <c r="F81" s="934"/>
      <c r="G81" s="935"/>
      <c r="H81" s="933"/>
      <c r="I81" s="934"/>
      <c r="J81" s="934"/>
      <c r="K81" s="934"/>
      <c r="L81" s="935"/>
    </row>
    <row r="82" spans="2:12" x14ac:dyDescent="0.25">
      <c r="B82" s="933"/>
      <c r="C82" s="934"/>
      <c r="D82" s="934"/>
      <c r="E82" s="934"/>
      <c r="F82" s="934"/>
      <c r="G82" s="935"/>
      <c r="H82" s="933"/>
      <c r="I82" s="934"/>
      <c r="J82" s="934"/>
      <c r="K82" s="934"/>
      <c r="L82" s="935"/>
    </row>
    <row r="83" spans="2:12" x14ac:dyDescent="0.25">
      <c r="B83" s="933"/>
      <c r="C83" s="934"/>
      <c r="D83" s="934"/>
      <c r="E83" s="934"/>
      <c r="F83" s="934"/>
      <c r="G83" s="935"/>
      <c r="H83" s="933"/>
      <c r="I83" s="934"/>
      <c r="J83" s="934"/>
      <c r="K83" s="934"/>
      <c r="L83" s="935"/>
    </row>
    <row r="84" spans="2:12" x14ac:dyDescent="0.25">
      <c r="B84" s="933"/>
      <c r="C84" s="934"/>
      <c r="D84" s="934"/>
      <c r="E84" s="934"/>
      <c r="F84" s="934"/>
      <c r="G84" s="935"/>
      <c r="H84" s="933"/>
      <c r="I84" s="934"/>
      <c r="J84" s="934"/>
      <c r="K84" s="934"/>
      <c r="L84" s="935"/>
    </row>
    <row r="85" spans="2:12" x14ac:dyDescent="0.25">
      <c r="B85" s="933"/>
      <c r="C85" s="934"/>
      <c r="D85" s="934"/>
      <c r="E85" s="934"/>
      <c r="F85" s="934"/>
      <c r="G85" s="935"/>
      <c r="H85" s="933"/>
      <c r="I85" s="934"/>
      <c r="J85" s="934"/>
      <c r="K85" s="934"/>
      <c r="L85" s="935"/>
    </row>
    <row r="86" spans="2:12" x14ac:dyDescent="0.25">
      <c r="B86" s="933"/>
      <c r="C86" s="934"/>
      <c r="D86" s="934"/>
      <c r="E86" s="934"/>
      <c r="F86" s="934"/>
      <c r="G86" s="935"/>
      <c r="H86" s="933"/>
      <c r="I86" s="934"/>
      <c r="J86" s="934"/>
      <c r="K86" s="934"/>
      <c r="L86" s="935"/>
    </row>
    <row r="87" spans="2:12" x14ac:dyDescent="0.25">
      <c r="B87" s="933"/>
      <c r="C87" s="934"/>
      <c r="D87" s="934"/>
      <c r="E87" s="934"/>
      <c r="F87" s="934"/>
      <c r="G87" s="935"/>
      <c r="H87" s="933"/>
      <c r="I87" s="934"/>
      <c r="J87" s="934"/>
      <c r="K87" s="934"/>
      <c r="L87" s="935"/>
    </row>
    <row r="88" spans="2:12" x14ac:dyDescent="0.25">
      <c r="B88" s="1068">
        <v>9</v>
      </c>
      <c r="C88" s="1069"/>
      <c r="D88" s="1069"/>
      <c r="E88" s="1069"/>
      <c r="F88" s="1069"/>
      <c r="G88" s="1070"/>
      <c r="H88" s="1048">
        <v>10</v>
      </c>
      <c r="I88" s="1049"/>
      <c r="J88" s="1049"/>
      <c r="K88" s="1049"/>
      <c r="L88" s="1050"/>
    </row>
    <row r="89" spans="2:12" ht="18" customHeight="1" thickBot="1" x14ac:dyDescent="0.3">
      <c r="B89" s="1071"/>
      <c r="C89" s="1072"/>
      <c r="D89" s="1072"/>
      <c r="E89" s="1072"/>
      <c r="F89" s="1072"/>
      <c r="G89" s="1073"/>
      <c r="H89" s="1051"/>
      <c r="I89" s="1052"/>
      <c r="J89" s="1052"/>
      <c r="K89" s="1052"/>
      <c r="L89" s="1053"/>
    </row>
    <row r="90" spans="2:12" ht="15.75" customHeight="1" x14ac:dyDescent="0.25">
      <c r="B90" s="933" t="s">
        <v>653</v>
      </c>
      <c r="C90" s="934"/>
      <c r="D90" s="934"/>
      <c r="E90" s="934"/>
      <c r="F90" s="934"/>
      <c r="G90" s="935"/>
      <c r="H90" s="933" t="s">
        <v>654</v>
      </c>
      <c r="I90" s="934"/>
      <c r="J90" s="934"/>
      <c r="K90" s="934"/>
      <c r="L90" s="935"/>
    </row>
    <row r="91" spans="2:12" x14ac:dyDescent="0.25">
      <c r="B91" s="933"/>
      <c r="C91" s="934"/>
      <c r="D91" s="934"/>
      <c r="E91" s="934"/>
      <c r="F91" s="934"/>
      <c r="G91" s="935"/>
      <c r="H91" s="933"/>
      <c r="I91" s="934"/>
      <c r="J91" s="934"/>
      <c r="K91" s="934"/>
      <c r="L91" s="935"/>
    </row>
    <row r="92" spans="2:12" x14ac:dyDescent="0.25">
      <c r="B92" s="933"/>
      <c r="C92" s="934"/>
      <c r="D92" s="934"/>
      <c r="E92" s="934"/>
      <c r="F92" s="934"/>
      <c r="G92" s="935"/>
      <c r="H92" s="933"/>
      <c r="I92" s="934"/>
      <c r="J92" s="934"/>
      <c r="K92" s="934"/>
      <c r="L92" s="935"/>
    </row>
    <row r="93" spans="2:12" x14ac:dyDescent="0.25">
      <c r="B93" s="933"/>
      <c r="C93" s="934"/>
      <c r="D93" s="934"/>
      <c r="E93" s="934"/>
      <c r="F93" s="934"/>
      <c r="G93" s="935"/>
      <c r="H93" s="933"/>
      <c r="I93" s="934"/>
      <c r="J93" s="934"/>
      <c r="K93" s="934"/>
      <c r="L93" s="935"/>
    </row>
    <row r="94" spans="2:12" x14ac:dyDescent="0.25">
      <c r="B94" s="933"/>
      <c r="C94" s="934"/>
      <c r="D94" s="934"/>
      <c r="E94" s="934"/>
      <c r="F94" s="934"/>
      <c r="G94" s="935"/>
      <c r="H94" s="933"/>
      <c r="I94" s="934"/>
      <c r="J94" s="934"/>
      <c r="K94" s="934"/>
      <c r="L94" s="935"/>
    </row>
    <row r="95" spans="2:12" x14ac:dyDescent="0.25">
      <c r="B95" s="933"/>
      <c r="C95" s="934"/>
      <c r="D95" s="934"/>
      <c r="E95" s="934"/>
      <c r="F95" s="934"/>
      <c r="G95" s="935"/>
      <c r="H95" s="933"/>
      <c r="I95" s="934"/>
      <c r="J95" s="934"/>
      <c r="K95" s="934"/>
      <c r="L95" s="935"/>
    </row>
    <row r="96" spans="2:12" x14ac:dyDescent="0.25">
      <c r="B96" s="933"/>
      <c r="C96" s="934"/>
      <c r="D96" s="934"/>
      <c r="E96" s="934"/>
      <c r="F96" s="934"/>
      <c r="G96" s="935"/>
      <c r="H96" s="933"/>
      <c r="I96" s="934"/>
      <c r="J96" s="934"/>
      <c r="K96" s="934"/>
      <c r="L96" s="935"/>
    </row>
    <row r="97" spans="2:12" x14ac:dyDescent="0.25">
      <c r="B97" s="933"/>
      <c r="C97" s="934"/>
      <c r="D97" s="934"/>
      <c r="E97" s="934"/>
      <c r="F97" s="934"/>
      <c r="G97" s="935"/>
      <c r="H97" s="933"/>
      <c r="I97" s="934"/>
      <c r="J97" s="934"/>
      <c r="K97" s="934"/>
      <c r="L97" s="935"/>
    </row>
    <row r="98" spans="2:12" x14ac:dyDescent="0.25">
      <c r="B98" s="933"/>
      <c r="C98" s="934"/>
      <c r="D98" s="934"/>
      <c r="E98" s="934"/>
      <c r="F98" s="934"/>
      <c r="G98" s="935"/>
      <c r="H98" s="933"/>
      <c r="I98" s="934"/>
      <c r="J98" s="934"/>
      <c r="K98" s="934"/>
      <c r="L98" s="935"/>
    </row>
    <row r="99" spans="2:12" x14ac:dyDescent="0.25">
      <c r="B99" s="933"/>
      <c r="C99" s="934"/>
      <c r="D99" s="934"/>
      <c r="E99" s="934"/>
      <c r="F99" s="934"/>
      <c r="G99" s="935"/>
      <c r="H99" s="933"/>
      <c r="I99" s="934"/>
      <c r="J99" s="934"/>
      <c r="K99" s="934"/>
      <c r="L99" s="935"/>
    </row>
    <row r="100" spans="2:12" x14ac:dyDescent="0.25">
      <c r="B100" s="933"/>
      <c r="C100" s="934"/>
      <c r="D100" s="934"/>
      <c r="E100" s="934"/>
      <c r="F100" s="934"/>
      <c r="G100" s="935"/>
      <c r="H100" s="933"/>
      <c r="I100" s="934"/>
      <c r="J100" s="934"/>
      <c r="K100" s="934"/>
      <c r="L100" s="935"/>
    </row>
    <row r="101" spans="2:12" x14ac:dyDescent="0.25">
      <c r="B101" s="933"/>
      <c r="C101" s="934"/>
      <c r="D101" s="934"/>
      <c r="E101" s="934"/>
      <c r="F101" s="934"/>
      <c r="G101" s="935"/>
      <c r="H101" s="933"/>
      <c r="I101" s="934"/>
      <c r="J101" s="934"/>
      <c r="K101" s="934"/>
      <c r="L101" s="935"/>
    </row>
    <row r="102" spans="2:12" x14ac:dyDescent="0.25">
      <c r="B102" s="933"/>
      <c r="C102" s="934"/>
      <c r="D102" s="934"/>
      <c r="E102" s="934"/>
      <c r="F102" s="934"/>
      <c r="G102" s="935"/>
      <c r="H102" s="933"/>
      <c r="I102" s="934"/>
      <c r="J102" s="934"/>
      <c r="K102" s="934"/>
      <c r="L102" s="935"/>
    </row>
    <row r="103" spans="2:12" x14ac:dyDescent="0.25">
      <c r="B103" s="933"/>
      <c r="C103" s="934"/>
      <c r="D103" s="934"/>
      <c r="E103" s="934"/>
      <c r="F103" s="934"/>
      <c r="G103" s="935"/>
      <c r="H103" s="933"/>
      <c r="I103" s="934"/>
      <c r="J103" s="934"/>
      <c r="K103" s="934"/>
      <c r="L103" s="935"/>
    </row>
    <row r="104" spans="2:12" x14ac:dyDescent="0.25">
      <c r="B104" s="1068">
        <v>15</v>
      </c>
      <c r="C104" s="1069"/>
      <c r="D104" s="1069"/>
      <c r="E104" s="1069"/>
      <c r="F104" s="1069"/>
      <c r="G104" s="1070"/>
      <c r="H104" s="1048">
        <v>16</v>
      </c>
      <c r="I104" s="1049"/>
      <c r="J104" s="1049"/>
      <c r="K104" s="1049"/>
      <c r="L104" s="1050"/>
    </row>
    <row r="105" spans="2:12" ht="18" customHeight="1" thickBot="1" x14ac:dyDescent="0.3">
      <c r="B105" s="1071"/>
      <c r="C105" s="1072"/>
      <c r="D105" s="1072"/>
      <c r="E105" s="1072"/>
      <c r="F105" s="1072"/>
      <c r="G105" s="1073"/>
      <c r="H105" s="1051"/>
      <c r="I105" s="1052"/>
      <c r="J105" s="1052"/>
      <c r="K105" s="1052"/>
      <c r="L105" s="1053"/>
    </row>
    <row r="106" spans="2:12" ht="80.25" customHeight="1" thickBot="1" x14ac:dyDescent="0.3">
      <c r="B106" s="1063" t="s">
        <v>1100</v>
      </c>
      <c r="C106" s="1064"/>
      <c r="D106" s="1064"/>
      <c r="E106" s="1064"/>
      <c r="F106" s="1064"/>
      <c r="G106" s="1064"/>
      <c r="H106" s="1064"/>
      <c r="I106" s="1064"/>
      <c r="J106" s="1064"/>
      <c r="K106" s="1064"/>
      <c r="L106" s="1065"/>
    </row>
    <row r="107" spans="2:12" ht="15.75" customHeight="1" x14ac:dyDescent="0.25">
      <c r="B107" s="933" t="s">
        <v>653</v>
      </c>
      <c r="C107" s="934"/>
      <c r="D107" s="934"/>
      <c r="E107" s="934"/>
      <c r="F107" s="934"/>
      <c r="G107" s="935"/>
      <c r="H107" s="933" t="s">
        <v>654</v>
      </c>
      <c r="I107" s="934"/>
      <c r="J107" s="934"/>
      <c r="K107" s="934"/>
      <c r="L107" s="935"/>
    </row>
    <row r="108" spans="2:12" x14ac:dyDescent="0.25">
      <c r="B108" s="933"/>
      <c r="C108" s="934"/>
      <c r="D108" s="934"/>
      <c r="E108" s="934"/>
      <c r="F108" s="934"/>
      <c r="G108" s="935"/>
      <c r="H108" s="933"/>
      <c r="I108" s="934"/>
      <c r="J108" s="934"/>
      <c r="K108" s="934"/>
      <c r="L108" s="935"/>
    </row>
    <row r="109" spans="2:12" x14ac:dyDescent="0.25">
      <c r="B109" s="933"/>
      <c r="C109" s="934"/>
      <c r="D109" s="934"/>
      <c r="E109" s="934"/>
      <c r="F109" s="934"/>
      <c r="G109" s="935"/>
      <c r="H109" s="933"/>
      <c r="I109" s="934"/>
      <c r="J109" s="934"/>
      <c r="K109" s="934"/>
      <c r="L109" s="935"/>
    </row>
    <row r="110" spans="2:12" x14ac:dyDescent="0.25">
      <c r="B110" s="933"/>
      <c r="C110" s="934"/>
      <c r="D110" s="934"/>
      <c r="E110" s="934"/>
      <c r="F110" s="934"/>
      <c r="G110" s="935"/>
      <c r="H110" s="933"/>
      <c r="I110" s="934"/>
      <c r="J110" s="934"/>
      <c r="K110" s="934"/>
      <c r="L110" s="935"/>
    </row>
    <row r="111" spans="2:12" x14ac:dyDescent="0.25">
      <c r="B111" s="933"/>
      <c r="C111" s="934"/>
      <c r="D111" s="934"/>
      <c r="E111" s="934"/>
      <c r="F111" s="934"/>
      <c r="G111" s="935"/>
      <c r="H111" s="933"/>
      <c r="I111" s="934"/>
      <c r="J111" s="934"/>
      <c r="K111" s="934"/>
      <c r="L111" s="935"/>
    </row>
    <row r="112" spans="2:12" x14ac:dyDescent="0.25">
      <c r="B112" s="933"/>
      <c r="C112" s="934"/>
      <c r="D112" s="934"/>
      <c r="E112" s="934"/>
      <c r="F112" s="934"/>
      <c r="G112" s="935"/>
      <c r="H112" s="933"/>
      <c r="I112" s="934"/>
      <c r="J112" s="934"/>
      <c r="K112" s="934"/>
      <c r="L112" s="935"/>
    </row>
    <row r="113" spans="2:12" x14ac:dyDescent="0.25">
      <c r="B113" s="933"/>
      <c r="C113" s="934"/>
      <c r="D113" s="934"/>
      <c r="E113" s="934"/>
      <c r="F113" s="934"/>
      <c r="G113" s="935"/>
      <c r="H113" s="933"/>
      <c r="I113" s="934"/>
      <c r="J113" s="934"/>
      <c r="K113" s="934"/>
      <c r="L113" s="935"/>
    </row>
    <row r="114" spans="2:12" x14ac:dyDescent="0.25">
      <c r="B114" s="933"/>
      <c r="C114" s="934"/>
      <c r="D114" s="934"/>
      <c r="E114" s="934"/>
      <c r="F114" s="934"/>
      <c r="G114" s="935"/>
      <c r="H114" s="933"/>
      <c r="I114" s="934"/>
      <c r="J114" s="934"/>
      <c r="K114" s="934"/>
      <c r="L114" s="935"/>
    </row>
    <row r="115" spans="2:12" x14ac:dyDescent="0.25">
      <c r="B115" s="933"/>
      <c r="C115" s="934"/>
      <c r="D115" s="934"/>
      <c r="E115" s="934"/>
      <c r="F115" s="934"/>
      <c r="G115" s="935"/>
      <c r="H115" s="933"/>
      <c r="I115" s="934"/>
      <c r="J115" s="934"/>
      <c r="K115" s="934"/>
      <c r="L115" s="935"/>
    </row>
    <row r="116" spans="2:12" x14ac:dyDescent="0.25">
      <c r="B116" s="933"/>
      <c r="C116" s="934"/>
      <c r="D116" s="934"/>
      <c r="E116" s="934"/>
      <c r="F116" s="934"/>
      <c r="G116" s="935"/>
      <c r="H116" s="933"/>
      <c r="I116" s="934"/>
      <c r="J116" s="934"/>
      <c r="K116" s="934"/>
      <c r="L116" s="935"/>
    </row>
    <row r="117" spans="2:12" x14ac:dyDescent="0.25">
      <c r="B117" s="933"/>
      <c r="C117" s="934"/>
      <c r="D117" s="934"/>
      <c r="E117" s="934"/>
      <c r="F117" s="934"/>
      <c r="G117" s="935"/>
      <c r="H117" s="933"/>
      <c r="I117" s="934"/>
      <c r="J117" s="934"/>
      <c r="K117" s="934"/>
      <c r="L117" s="935"/>
    </row>
    <row r="118" spans="2:12" x14ac:dyDescent="0.25">
      <c r="B118" s="933"/>
      <c r="C118" s="934"/>
      <c r="D118" s="934"/>
      <c r="E118" s="934"/>
      <c r="F118" s="934"/>
      <c r="G118" s="935"/>
      <c r="H118" s="933"/>
      <c r="I118" s="934"/>
      <c r="J118" s="934"/>
      <c r="K118" s="934"/>
      <c r="L118" s="935"/>
    </row>
    <row r="119" spans="2:12" x14ac:dyDescent="0.25">
      <c r="B119" s="933"/>
      <c r="C119" s="934"/>
      <c r="D119" s="934"/>
      <c r="E119" s="934"/>
      <c r="F119" s="934"/>
      <c r="G119" s="935"/>
      <c r="H119" s="933"/>
      <c r="I119" s="934"/>
      <c r="J119" s="934"/>
      <c r="K119" s="934"/>
      <c r="L119" s="935"/>
    </row>
    <row r="120" spans="2:12" x14ac:dyDescent="0.25">
      <c r="B120" s="933"/>
      <c r="C120" s="934"/>
      <c r="D120" s="934"/>
      <c r="E120" s="934"/>
      <c r="F120" s="934"/>
      <c r="G120" s="935"/>
      <c r="H120" s="933"/>
      <c r="I120" s="934"/>
      <c r="J120" s="934"/>
      <c r="K120" s="934"/>
      <c r="L120" s="935"/>
    </row>
    <row r="121" spans="2:12" x14ac:dyDescent="0.25">
      <c r="B121" s="1068">
        <v>17</v>
      </c>
      <c r="C121" s="1069"/>
      <c r="D121" s="1069"/>
      <c r="E121" s="1069"/>
      <c r="F121" s="1069"/>
      <c r="G121" s="1070"/>
      <c r="H121" s="1048">
        <v>18</v>
      </c>
      <c r="I121" s="1049"/>
      <c r="J121" s="1049"/>
      <c r="K121" s="1049"/>
      <c r="L121" s="1050"/>
    </row>
    <row r="122" spans="2:12" ht="18" customHeight="1" thickBot="1" x14ac:dyDescent="0.3">
      <c r="B122" s="1071"/>
      <c r="C122" s="1072"/>
      <c r="D122" s="1072"/>
      <c r="E122" s="1072"/>
      <c r="F122" s="1072"/>
      <c r="G122" s="1073"/>
      <c r="H122" s="1051"/>
      <c r="I122" s="1052"/>
      <c r="J122" s="1052"/>
      <c r="K122" s="1052"/>
      <c r="L122" s="1053"/>
    </row>
    <row r="123" spans="2:12" ht="15.75" customHeight="1" x14ac:dyDescent="0.25">
      <c r="B123" s="933" t="s">
        <v>653</v>
      </c>
      <c r="C123" s="934"/>
      <c r="D123" s="934"/>
      <c r="E123" s="934"/>
      <c r="F123" s="934"/>
      <c r="G123" s="935"/>
      <c r="H123" s="933" t="s">
        <v>654</v>
      </c>
      <c r="I123" s="934"/>
      <c r="J123" s="934"/>
      <c r="K123" s="934"/>
      <c r="L123" s="935"/>
    </row>
    <row r="124" spans="2:12" x14ac:dyDescent="0.25">
      <c r="B124" s="933"/>
      <c r="C124" s="934"/>
      <c r="D124" s="934"/>
      <c r="E124" s="934"/>
      <c r="F124" s="934"/>
      <c r="G124" s="935"/>
      <c r="H124" s="933"/>
      <c r="I124" s="934"/>
      <c r="J124" s="934"/>
      <c r="K124" s="934"/>
      <c r="L124" s="935"/>
    </row>
    <row r="125" spans="2:12" x14ac:dyDescent="0.25">
      <c r="B125" s="933"/>
      <c r="C125" s="934"/>
      <c r="D125" s="934"/>
      <c r="E125" s="934"/>
      <c r="F125" s="934"/>
      <c r="G125" s="935"/>
      <c r="H125" s="933"/>
      <c r="I125" s="934"/>
      <c r="J125" s="934"/>
      <c r="K125" s="934"/>
      <c r="L125" s="935"/>
    </row>
    <row r="126" spans="2:12" x14ac:dyDescent="0.25">
      <c r="B126" s="933"/>
      <c r="C126" s="934"/>
      <c r="D126" s="934"/>
      <c r="E126" s="934"/>
      <c r="F126" s="934"/>
      <c r="G126" s="935"/>
      <c r="H126" s="933"/>
      <c r="I126" s="934"/>
      <c r="J126" s="934"/>
      <c r="K126" s="934"/>
      <c r="L126" s="935"/>
    </row>
    <row r="127" spans="2:12" x14ac:dyDescent="0.25">
      <c r="B127" s="933"/>
      <c r="C127" s="934"/>
      <c r="D127" s="934"/>
      <c r="E127" s="934"/>
      <c r="F127" s="934"/>
      <c r="G127" s="935"/>
      <c r="H127" s="933"/>
      <c r="I127" s="934"/>
      <c r="J127" s="934"/>
      <c r="K127" s="934"/>
      <c r="L127" s="935"/>
    </row>
    <row r="128" spans="2:12" x14ac:dyDescent="0.25">
      <c r="B128" s="933"/>
      <c r="C128" s="934"/>
      <c r="D128" s="934"/>
      <c r="E128" s="934"/>
      <c r="F128" s="934"/>
      <c r="G128" s="935"/>
      <c r="H128" s="933"/>
      <c r="I128" s="934"/>
      <c r="J128" s="934"/>
      <c r="K128" s="934"/>
      <c r="L128" s="935"/>
    </row>
    <row r="129" spans="2:12" x14ac:dyDescent="0.25">
      <c r="B129" s="933"/>
      <c r="C129" s="934"/>
      <c r="D129" s="934"/>
      <c r="E129" s="934"/>
      <c r="F129" s="934"/>
      <c r="G129" s="935"/>
      <c r="H129" s="933"/>
      <c r="I129" s="934"/>
      <c r="J129" s="934"/>
      <c r="K129" s="934"/>
      <c r="L129" s="935"/>
    </row>
    <row r="130" spans="2:12" x14ac:dyDescent="0.25">
      <c r="B130" s="933"/>
      <c r="C130" s="934"/>
      <c r="D130" s="934"/>
      <c r="E130" s="934"/>
      <c r="F130" s="934"/>
      <c r="G130" s="935"/>
      <c r="H130" s="933"/>
      <c r="I130" s="934"/>
      <c r="J130" s="934"/>
      <c r="K130" s="934"/>
      <c r="L130" s="935"/>
    </row>
    <row r="131" spans="2:12" x14ac:dyDescent="0.25">
      <c r="B131" s="933"/>
      <c r="C131" s="934"/>
      <c r="D131" s="934"/>
      <c r="E131" s="934"/>
      <c r="F131" s="934"/>
      <c r="G131" s="935"/>
      <c r="H131" s="933"/>
      <c r="I131" s="934"/>
      <c r="J131" s="934"/>
      <c r="K131" s="934"/>
      <c r="L131" s="935"/>
    </row>
    <row r="132" spans="2:12" x14ac:dyDescent="0.25">
      <c r="B132" s="933"/>
      <c r="C132" s="934"/>
      <c r="D132" s="934"/>
      <c r="E132" s="934"/>
      <c r="F132" s="934"/>
      <c r="G132" s="935"/>
      <c r="H132" s="933"/>
      <c r="I132" s="934"/>
      <c r="J132" s="934"/>
      <c r="K132" s="934"/>
      <c r="L132" s="935"/>
    </row>
    <row r="133" spans="2:12" x14ac:dyDescent="0.25">
      <c r="B133" s="933"/>
      <c r="C133" s="934"/>
      <c r="D133" s="934"/>
      <c r="E133" s="934"/>
      <c r="F133" s="934"/>
      <c r="G133" s="935"/>
      <c r="H133" s="933"/>
      <c r="I133" s="934"/>
      <c r="J133" s="934"/>
      <c r="K133" s="934"/>
      <c r="L133" s="935"/>
    </row>
    <row r="134" spans="2:12" x14ac:dyDescent="0.25">
      <c r="B134" s="933"/>
      <c r="C134" s="934"/>
      <c r="D134" s="934"/>
      <c r="E134" s="934"/>
      <c r="F134" s="934"/>
      <c r="G134" s="935"/>
      <c r="H134" s="933"/>
      <c r="I134" s="934"/>
      <c r="J134" s="934"/>
      <c r="K134" s="934"/>
      <c r="L134" s="935"/>
    </row>
    <row r="135" spans="2:12" x14ac:dyDescent="0.25">
      <c r="B135" s="933"/>
      <c r="C135" s="934"/>
      <c r="D135" s="934"/>
      <c r="E135" s="934"/>
      <c r="F135" s="934"/>
      <c r="G135" s="935"/>
      <c r="H135" s="933"/>
      <c r="I135" s="934"/>
      <c r="J135" s="934"/>
      <c r="K135" s="934"/>
      <c r="L135" s="935"/>
    </row>
    <row r="136" spans="2:12" x14ac:dyDescent="0.25">
      <c r="B136" s="933"/>
      <c r="C136" s="934"/>
      <c r="D136" s="934"/>
      <c r="E136" s="934"/>
      <c r="F136" s="934"/>
      <c r="G136" s="935"/>
      <c r="H136" s="933"/>
      <c r="I136" s="934"/>
      <c r="J136" s="934"/>
      <c r="K136" s="934"/>
      <c r="L136" s="935"/>
    </row>
    <row r="137" spans="2:12" x14ac:dyDescent="0.25">
      <c r="B137" s="1068">
        <v>19</v>
      </c>
      <c r="C137" s="1069"/>
      <c r="D137" s="1069"/>
      <c r="E137" s="1069"/>
      <c r="F137" s="1069"/>
      <c r="G137" s="1070"/>
      <c r="H137" s="1048">
        <v>20</v>
      </c>
      <c r="I137" s="1049"/>
      <c r="J137" s="1049"/>
      <c r="K137" s="1049"/>
      <c r="L137" s="1050"/>
    </row>
    <row r="138" spans="2:12" ht="18" customHeight="1" thickBot="1" x14ac:dyDescent="0.3">
      <c r="B138" s="1071"/>
      <c r="C138" s="1072"/>
      <c r="D138" s="1072"/>
      <c r="E138" s="1072"/>
      <c r="F138" s="1072"/>
      <c r="G138" s="1073"/>
      <c r="H138" s="1051"/>
      <c r="I138" s="1052"/>
      <c r="J138" s="1052"/>
      <c r="K138" s="1052"/>
      <c r="L138" s="1053"/>
    </row>
    <row r="139" spans="2:12" ht="78.75" customHeight="1" thickBot="1" x14ac:dyDescent="0.3">
      <c r="B139" s="1063" t="s">
        <v>1101</v>
      </c>
      <c r="C139" s="1064"/>
      <c r="D139" s="1064"/>
      <c r="E139" s="1064"/>
      <c r="F139" s="1064"/>
      <c r="G139" s="1064"/>
      <c r="H139" s="1064"/>
      <c r="I139" s="1064"/>
      <c r="J139" s="1064"/>
      <c r="K139" s="1064"/>
      <c r="L139" s="1065"/>
    </row>
    <row r="140" spans="2:12" ht="15.75" customHeight="1" x14ac:dyDescent="0.25">
      <c r="B140" s="933" t="s">
        <v>653</v>
      </c>
      <c r="C140" s="934"/>
      <c r="D140" s="934"/>
      <c r="E140" s="934"/>
      <c r="F140" s="934"/>
      <c r="G140" s="935"/>
      <c r="H140" s="933" t="s">
        <v>654</v>
      </c>
      <c r="I140" s="934"/>
      <c r="J140" s="934"/>
      <c r="K140" s="934"/>
      <c r="L140" s="935"/>
    </row>
    <row r="141" spans="2:12" x14ac:dyDescent="0.25">
      <c r="B141" s="933"/>
      <c r="C141" s="934"/>
      <c r="D141" s="934"/>
      <c r="E141" s="934"/>
      <c r="F141" s="934"/>
      <c r="G141" s="935"/>
      <c r="H141" s="933"/>
      <c r="I141" s="934"/>
      <c r="J141" s="934"/>
      <c r="K141" s="934"/>
      <c r="L141" s="935"/>
    </row>
    <row r="142" spans="2:12" x14ac:dyDescent="0.25">
      <c r="B142" s="933"/>
      <c r="C142" s="934"/>
      <c r="D142" s="934"/>
      <c r="E142" s="934"/>
      <c r="F142" s="934"/>
      <c r="G142" s="935"/>
      <c r="H142" s="933"/>
      <c r="I142" s="934"/>
      <c r="J142" s="934"/>
      <c r="K142" s="934"/>
      <c r="L142" s="935"/>
    </row>
    <row r="143" spans="2:12" x14ac:dyDescent="0.25">
      <c r="B143" s="933"/>
      <c r="C143" s="934"/>
      <c r="D143" s="934"/>
      <c r="E143" s="934"/>
      <c r="F143" s="934"/>
      <c r="G143" s="935"/>
      <c r="H143" s="933"/>
      <c r="I143" s="934"/>
      <c r="J143" s="934"/>
      <c r="K143" s="934"/>
      <c r="L143" s="935"/>
    </row>
    <row r="144" spans="2:12" x14ac:dyDescent="0.25">
      <c r="B144" s="933"/>
      <c r="C144" s="934"/>
      <c r="D144" s="934"/>
      <c r="E144" s="934"/>
      <c r="F144" s="934"/>
      <c r="G144" s="935"/>
      <c r="H144" s="933"/>
      <c r="I144" s="934"/>
      <c r="J144" s="934"/>
      <c r="K144" s="934"/>
      <c r="L144" s="935"/>
    </row>
    <row r="145" spans="2:12" x14ac:dyDescent="0.25">
      <c r="B145" s="933"/>
      <c r="C145" s="934"/>
      <c r="D145" s="934"/>
      <c r="E145" s="934"/>
      <c r="F145" s="934"/>
      <c r="G145" s="935"/>
      <c r="H145" s="933"/>
      <c r="I145" s="934"/>
      <c r="J145" s="934"/>
      <c r="K145" s="934"/>
      <c r="L145" s="935"/>
    </row>
    <row r="146" spans="2:12" x14ac:dyDescent="0.25">
      <c r="B146" s="933"/>
      <c r="C146" s="934"/>
      <c r="D146" s="934"/>
      <c r="E146" s="934"/>
      <c r="F146" s="934"/>
      <c r="G146" s="935"/>
      <c r="H146" s="933"/>
      <c r="I146" s="934"/>
      <c r="J146" s="934"/>
      <c r="K146" s="934"/>
      <c r="L146" s="935"/>
    </row>
    <row r="147" spans="2:12" x14ac:dyDescent="0.25">
      <c r="B147" s="933"/>
      <c r="C147" s="934"/>
      <c r="D147" s="934"/>
      <c r="E147" s="934"/>
      <c r="F147" s="934"/>
      <c r="G147" s="935"/>
      <c r="H147" s="933"/>
      <c r="I147" s="934"/>
      <c r="J147" s="934"/>
      <c r="K147" s="934"/>
      <c r="L147" s="935"/>
    </row>
    <row r="148" spans="2:12" x14ac:dyDescent="0.25">
      <c r="B148" s="933"/>
      <c r="C148" s="934"/>
      <c r="D148" s="934"/>
      <c r="E148" s="934"/>
      <c r="F148" s="934"/>
      <c r="G148" s="935"/>
      <c r="H148" s="933"/>
      <c r="I148" s="934"/>
      <c r="J148" s="934"/>
      <c r="K148" s="934"/>
      <c r="L148" s="935"/>
    </row>
    <row r="149" spans="2:12" x14ac:dyDescent="0.25">
      <c r="B149" s="933"/>
      <c r="C149" s="934"/>
      <c r="D149" s="934"/>
      <c r="E149" s="934"/>
      <c r="F149" s="934"/>
      <c r="G149" s="935"/>
      <c r="H149" s="933"/>
      <c r="I149" s="934"/>
      <c r="J149" s="934"/>
      <c r="K149" s="934"/>
      <c r="L149" s="935"/>
    </row>
    <row r="150" spans="2:12" x14ac:dyDescent="0.25">
      <c r="B150" s="933"/>
      <c r="C150" s="934"/>
      <c r="D150" s="934"/>
      <c r="E150" s="934"/>
      <c r="F150" s="934"/>
      <c r="G150" s="935"/>
      <c r="H150" s="933"/>
      <c r="I150" s="934"/>
      <c r="J150" s="934"/>
      <c r="K150" s="934"/>
      <c r="L150" s="935"/>
    </row>
    <row r="151" spans="2:12" x14ac:dyDescent="0.25">
      <c r="B151" s="933"/>
      <c r="C151" s="934"/>
      <c r="D151" s="934"/>
      <c r="E151" s="934"/>
      <c r="F151" s="934"/>
      <c r="G151" s="935"/>
      <c r="H151" s="933"/>
      <c r="I151" s="934"/>
      <c r="J151" s="934"/>
      <c r="K151" s="934"/>
      <c r="L151" s="935"/>
    </row>
    <row r="152" spans="2:12" x14ac:dyDescent="0.25">
      <c r="B152" s="933"/>
      <c r="C152" s="934"/>
      <c r="D152" s="934"/>
      <c r="E152" s="934"/>
      <c r="F152" s="934"/>
      <c r="G152" s="935"/>
      <c r="H152" s="933"/>
      <c r="I152" s="934"/>
      <c r="J152" s="934"/>
      <c r="K152" s="934"/>
      <c r="L152" s="935"/>
    </row>
    <row r="153" spans="2:12" x14ac:dyDescent="0.25">
      <c r="B153" s="933"/>
      <c r="C153" s="934"/>
      <c r="D153" s="934"/>
      <c r="E153" s="934"/>
      <c r="F153" s="934"/>
      <c r="G153" s="935"/>
      <c r="H153" s="933"/>
      <c r="I153" s="934"/>
      <c r="J153" s="934"/>
      <c r="K153" s="934"/>
      <c r="L153" s="935"/>
    </row>
    <row r="154" spans="2:12" x14ac:dyDescent="0.25">
      <c r="B154" s="1068">
        <v>21</v>
      </c>
      <c r="C154" s="1069"/>
      <c r="D154" s="1069"/>
      <c r="E154" s="1069"/>
      <c r="F154" s="1069"/>
      <c r="G154" s="1070"/>
      <c r="H154" s="1048">
        <v>22</v>
      </c>
      <c r="I154" s="1049"/>
      <c r="J154" s="1049"/>
      <c r="K154" s="1049"/>
      <c r="L154" s="1050"/>
    </row>
    <row r="155" spans="2:12" ht="18" customHeight="1" thickBot="1" x14ac:dyDescent="0.3">
      <c r="B155" s="1071"/>
      <c r="C155" s="1072"/>
      <c r="D155" s="1072"/>
      <c r="E155" s="1072"/>
      <c r="F155" s="1072"/>
      <c r="G155" s="1073"/>
      <c r="H155" s="1051"/>
      <c r="I155" s="1052"/>
      <c r="J155" s="1052"/>
      <c r="K155" s="1052"/>
      <c r="L155" s="1053"/>
    </row>
    <row r="156" spans="2:12" ht="15.75" customHeight="1" x14ac:dyDescent="0.25">
      <c r="B156" s="933" t="s">
        <v>653</v>
      </c>
      <c r="C156" s="934"/>
      <c r="D156" s="934"/>
      <c r="E156" s="934"/>
      <c r="F156" s="934"/>
      <c r="G156" s="935"/>
      <c r="H156" s="933" t="s">
        <v>654</v>
      </c>
      <c r="I156" s="934"/>
      <c r="J156" s="934"/>
      <c r="K156" s="934"/>
      <c r="L156" s="935"/>
    </row>
    <row r="157" spans="2:12" x14ac:dyDescent="0.25">
      <c r="B157" s="933"/>
      <c r="C157" s="934"/>
      <c r="D157" s="934"/>
      <c r="E157" s="934"/>
      <c r="F157" s="934"/>
      <c r="G157" s="935"/>
      <c r="H157" s="933"/>
      <c r="I157" s="934"/>
      <c r="J157" s="934"/>
      <c r="K157" s="934"/>
      <c r="L157" s="935"/>
    </row>
    <row r="158" spans="2:12" x14ac:dyDescent="0.25">
      <c r="B158" s="933"/>
      <c r="C158" s="934"/>
      <c r="D158" s="934"/>
      <c r="E158" s="934"/>
      <c r="F158" s="934"/>
      <c r="G158" s="935"/>
      <c r="H158" s="933"/>
      <c r="I158" s="934"/>
      <c r="J158" s="934"/>
      <c r="K158" s="934"/>
      <c r="L158" s="935"/>
    </row>
    <row r="159" spans="2:12" x14ac:dyDescent="0.25">
      <c r="B159" s="933"/>
      <c r="C159" s="934"/>
      <c r="D159" s="934"/>
      <c r="E159" s="934"/>
      <c r="F159" s="934"/>
      <c r="G159" s="935"/>
      <c r="H159" s="933"/>
      <c r="I159" s="934"/>
      <c r="J159" s="934"/>
      <c r="K159" s="934"/>
      <c r="L159" s="935"/>
    </row>
    <row r="160" spans="2:12" x14ac:dyDescent="0.25">
      <c r="B160" s="933"/>
      <c r="C160" s="934"/>
      <c r="D160" s="934"/>
      <c r="E160" s="934"/>
      <c r="F160" s="934"/>
      <c r="G160" s="935"/>
      <c r="H160" s="933"/>
      <c r="I160" s="934"/>
      <c r="J160" s="934"/>
      <c r="K160" s="934"/>
      <c r="L160" s="935"/>
    </row>
    <row r="161" spans="2:12" x14ac:dyDescent="0.25">
      <c r="B161" s="933"/>
      <c r="C161" s="934"/>
      <c r="D161" s="934"/>
      <c r="E161" s="934"/>
      <c r="F161" s="934"/>
      <c r="G161" s="935"/>
      <c r="H161" s="933"/>
      <c r="I161" s="934"/>
      <c r="J161" s="934"/>
      <c r="K161" s="934"/>
      <c r="L161" s="935"/>
    </row>
    <row r="162" spans="2:12" x14ac:dyDescent="0.25">
      <c r="B162" s="933"/>
      <c r="C162" s="934"/>
      <c r="D162" s="934"/>
      <c r="E162" s="934"/>
      <c r="F162" s="934"/>
      <c r="G162" s="935"/>
      <c r="H162" s="933"/>
      <c r="I162" s="934"/>
      <c r="J162" s="934"/>
      <c r="K162" s="934"/>
      <c r="L162" s="935"/>
    </row>
    <row r="163" spans="2:12" x14ac:dyDescent="0.25">
      <c r="B163" s="933"/>
      <c r="C163" s="934"/>
      <c r="D163" s="934"/>
      <c r="E163" s="934"/>
      <c r="F163" s="934"/>
      <c r="G163" s="935"/>
      <c r="H163" s="933"/>
      <c r="I163" s="934"/>
      <c r="J163" s="934"/>
      <c r="K163" s="934"/>
      <c r="L163" s="935"/>
    </row>
    <row r="164" spans="2:12" x14ac:dyDescent="0.25">
      <c r="B164" s="933"/>
      <c r="C164" s="934"/>
      <c r="D164" s="934"/>
      <c r="E164" s="934"/>
      <c r="F164" s="934"/>
      <c r="G164" s="935"/>
      <c r="H164" s="933"/>
      <c r="I164" s="934"/>
      <c r="J164" s="934"/>
      <c r="K164" s="934"/>
      <c r="L164" s="935"/>
    </row>
    <row r="165" spans="2:12" x14ac:dyDescent="0.25">
      <c r="B165" s="933"/>
      <c r="C165" s="934"/>
      <c r="D165" s="934"/>
      <c r="E165" s="934"/>
      <c r="F165" s="934"/>
      <c r="G165" s="935"/>
      <c r="H165" s="933"/>
      <c r="I165" s="934"/>
      <c r="J165" s="934"/>
      <c r="K165" s="934"/>
      <c r="L165" s="935"/>
    </row>
    <row r="166" spans="2:12" x14ac:dyDescent="0.25">
      <c r="B166" s="933"/>
      <c r="C166" s="934"/>
      <c r="D166" s="934"/>
      <c r="E166" s="934"/>
      <c r="F166" s="934"/>
      <c r="G166" s="935"/>
      <c r="H166" s="933"/>
      <c r="I166" s="934"/>
      <c r="J166" s="934"/>
      <c r="K166" s="934"/>
      <c r="L166" s="935"/>
    </row>
    <row r="167" spans="2:12" x14ac:dyDescent="0.25">
      <c r="B167" s="933"/>
      <c r="C167" s="934"/>
      <c r="D167" s="934"/>
      <c r="E167" s="934"/>
      <c r="F167" s="934"/>
      <c r="G167" s="935"/>
      <c r="H167" s="933"/>
      <c r="I167" s="934"/>
      <c r="J167" s="934"/>
      <c r="K167" s="934"/>
      <c r="L167" s="935"/>
    </row>
    <row r="168" spans="2:12" x14ac:dyDescent="0.25">
      <c r="B168" s="933"/>
      <c r="C168" s="934"/>
      <c r="D168" s="934"/>
      <c r="E168" s="934"/>
      <c r="F168" s="934"/>
      <c r="G168" s="935"/>
      <c r="H168" s="933"/>
      <c r="I168" s="934"/>
      <c r="J168" s="934"/>
      <c r="K168" s="934"/>
      <c r="L168" s="935"/>
    </row>
    <row r="169" spans="2:12" x14ac:dyDescent="0.25">
      <c r="B169" s="933"/>
      <c r="C169" s="934"/>
      <c r="D169" s="934"/>
      <c r="E169" s="934"/>
      <c r="F169" s="934"/>
      <c r="G169" s="935"/>
      <c r="H169" s="933"/>
      <c r="I169" s="934"/>
      <c r="J169" s="934"/>
      <c r="K169" s="934"/>
      <c r="L169" s="935"/>
    </row>
    <row r="170" spans="2:12" x14ac:dyDescent="0.25">
      <c r="B170" s="1068">
        <v>23</v>
      </c>
      <c r="C170" s="1069"/>
      <c r="D170" s="1069"/>
      <c r="E170" s="1069"/>
      <c r="F170" s="1069"/>
      <c r="G170" s="1070"/>
      <c r="H170" s="1048">
        <v>24</v>
      </c>
      <c r="I170" s="1049"/>
      <c r="J170" s="1049"/>
      <c r="K170" s="1049"/>
      <c r="L170" s="1050"/>
    </row>
    <row r="171" spans="2:12" ht="18" customHeight="1" thickBot="1" x14ac:dyDescent="0.3">
      <c r="B171" s="1071"/>
      <c r="C171" s="1072"/>
      <c r="D171" s="1072"/>
      <c r="E171" s="1072"/>
      <c r="F171" s="1072"/>
      <c r="G171" s="1073"/>
      <c r="H171" s="1051"/>
      <c r="I171" s="1052"/>
      <c r="J171" s="1052"/>
      <c r="K171" s="1052"/>
      <c r="L171" s="1053"/>
    </row>
    <row r="172" spans="2:12" ht="60.75" customHeight="1" thickBot="1" x14ac:dyDescent="0.3">
      <c r="B172" s="1063" t="s">
        <v>1102</v>
      </c>
      <c r="C172" s="1064"/>
      <c r="D172" s="1064"/>
      <c r="E172" s="1064"/>
      <c r="F172" s="1064"/>
      <c r="G172" s="1064"/>
      <c r="H172" s="1064"/>
      <c r="I172" s="1064"/>
      <c r="J172" s="1064"/>
      <c r="K172" s="1064"/>
      <c r="L172" s="1065"/>
    </row>
    <row r="173" spans="2:12" ht="30" customHeight="1" x14ac:dyDescent="0.25">
      <c r="B173" s="933" t="s">
        <v>653</v>
      </c>
      <c r="C173" s="934"/>
      <c r="D173" s="934"/>
      <c r="E173" s="934"/>
      <c r="F173" s="934"/>
      <c r="G173" s="935"/>
      <c r="H173" s="933" t="s">
        <v>654</v>
      </c>
      <c r="I173" s="934"/>
      <c r="J173" s="934"/>
      <c r="K173" s="934"/>
      <c r="L173" s="935"/>
    </row>
    <row r="174" spans="2:12" x14ac:dyDescent="0.25">
      <c r="B174" s="933"/>
      <c r="C174" s="934"/>
      <c r="D174" s="934"/>
      <c r="E174" s="934"/>
      <c r="F174" s="934"/>
      <c r="G174" s="935"/>
      <c r="H174" s="933"/>
      <c r="I174" s="934"/>
      <c r="J174" s="934"/>
      <c r="K174" s="934"/>
      <c r="L174" s="935"/>
    </row>
    <row r="175" spans="2:12" x14ac:dyDescent="0.25">
      <c r="B175" s="933"/>
      <c r="C175" s="934"/>
      <c r="D175" s="934"/>
      <c r="E175" s="934"/>
      <c r="F175" s="934"/>
      <c r="G175" s="935"/>
      <c r="H175" s="933"/>
      <c r="I175" s="934"/>
      <c r="J175" s="934"/>
      <c r="K175" s="934"/>
      <c r="L175" s="935"/>
    </row>
    <row r="176" spans="2:12" x14ac:dyDescent="0.25">
      <c r="B176" s="933"/>
      <c r="C176" s="934"/>
      <c r="D176" s="934"/>
      <c r="E176" s="934"/>
      <c r="F176" s="934"/>
      <c r="G176" s="935"/>
      <c r="H176" s="933"/>
      <c r="I176" s="934"/>
      <c r="J176" s="934"/>
      <c r="K176" s="934"/>
      <c r="L176" s="935"/>
    </row>
    <row r="177" spans="2:19" x14ac:dyDescent="0.25">
      <c r="B177" s="933"/>
      <c r="C177" s="934"/>
      <c r="D177" s="934"/>
      <c r="E177" s="934"/>
      <c r="F177" s="934"/>
      <c r="G177" s="935"/>
      <c r="H177" s="933"/>
      <c r="I177" s="934"/>
      <c r="J177" s="934"/>
      <c r="K177" s="934"/>
      <c r="L177" s="935"/>
    </row>
    <row r="178" spans="2:19" x14ac:dyDescent="0.25">
      <c r="B178" s="933"/>
      <c r="C178" s="934"/>
      <c r="D178" s="934"/>
      <c r="E178" s="934"/>
      <c r="F178" s="934"/>
      <c r="G178" s="935"/>
      <c r="H178" s="933"/>
      <c r="I178" s="934"/>
      <c r="J178" s="934"/>
      <c r="K178" s="934"/>
      <c r="L178" s="935"/>
    </row>
    <row r="179" spans="2:19" x14ac:dyDescent="0.25">
      <c r="B179" s="933"/>
      <c r="C179" s="934"/>
      <c r="D179" s="934"/>
      <c r="E179" s="934"/>
      <c r="F179" s="934"/>
      <c r="G179" s="935"/>
      <c r="H179" s="933"/>
      <c r="I179" s="934"/>
      <c r="J179" s="934"/>
      <c r="K179" s="934"/>
      <c r="L179" s="935"/>
    </row>
    <row r="180" spans="2:19" x14ac:dyDescent="0.25">
      <c r="B180" s="933"/>
      <c r="C180" s="934"/>
      <c r="D180" s="934"/>
      <c r="E180" s="934"/>
      <c r="F180" s="934"/>
      <c r="G180" s="935"/>
      <c r="H180" s="933"/>
      <c r="I180" s="934"/>
      <c r="J180" s="934"/>
      <c r="K180" s="934"/>
      <c r="L180" s="935"/>
    </row>
    <row r="181" spans="2:19" x14ac:dyDescent="0.25">
      <c r="B181" s="933"/>
      <c r="C181" s="934"/>
      <c r="D181" s="934"/>
      <c r="E181" s="934"/>
      <c r="F181" s="934"/>
      <c r="G181" s="935"/>
      <c r="H181" s="933"/>
      <c r="I181" s="934"/>
      <c r="J181" s="934"/>
      <c r="K181" s="934"/>
      <c r="L181" s="935"/>
    </row>
    <row r="182" spans="2:19" x14ac:dyDescent="0.25">
      <c r="B182" s="933"/>
      <c r="C182" s="934"/>
      <c r="D182" s="934"/>
      <c r="E182" s="934"/>
      <c r="F182" s="934"/>
      <c r="G182" s="935"/>
      <c r="H182" s="933"/>
      <c r="I182" s="934"/>
      <c r="J182" s="934"/>
      <c r="K182" s="934"/>
      <c r="L182" s="935"/>
    </row>
    <row r="183" spans="2:19" x14ac:dyDescent="0.25">
      <c r="B183" s="933"/>
      <c r="C183" s="934"/>
      <c r="D183" s="934"/>
      <c r="E183" s="934"/>
      <c r="F183" s="934"/>
      <c r="G183" s="935"/>
      <c r="H183" s="933"/>
      <c r="I183" s="934"/>
      <c r="J183" s="934"/>
      <c r="K183" s="934"/>
      <c r="L183" s="935"/>
      <c r="S183" s="210"/>
    </row>
    <row r="184" spans="2:19" x14ac:dyDescent="0.25">
      <c r="B184" s="933"/>
      <c r="C184" s="934"/>
      <c r="D184" s="934"/>
      <c r="E184" s="934"/>
      <c r="F184" s="934"/>
      <c r="G184" s="935"/>
      <c r="H184" s="933"/>
      <c r="I184" s="934"/>
      <c r="J184" s="934"/>
      <c r="K184" s="934"/>
      <c r="L184" s="935"/>
    </row>
    <row r="185" spans="2:19" x14ac:dyDescent="0.25">
      <c r="B185" s="933"/>
      <c r="C185" s="934"/>
      <c r="D185" s="934"/>
      <c r="E185" s="934"/>
      <c r="F185" s="934"/>
      <c r="G185" s="935"/>
      <c r="H185" s="933"/>
      <c r="I185" s="934"/>
      <c r="J185" s="934"/>
      <c r="K185" s="934"/>
      <c r="L185" s="935"/>
    </row>
    <row r="186" spans="2:19" x14ac:dyDescent="0.25">
      <c r="B186" s="933"/>
      <c r="C186" s="934"/>
      <c r="D186" s="934"/>
      <c r="E186" s="934"/>
      <c r="F186" s="934"/>
      <c r="G186" s="935"/>
      <c r="H186" s="933"/>
      <c r="I186" s="934"/>
      <c r="J186" s="934"/>
      <c r="K186" s="934"/>
      <c r="L186" s="935"/>
    </row>
    <row r="187" spans="2:19" x14ac:dyDescent="0.25">
      <c r="B187" s="1068">
        <v>23</v>
      </c>
      <c r="C187" s="1069"/>
      <c r="D187" s="1069"/>
      <c r="E187" s="1069"/>
      <c r="F187" s="1069"/>
      <c r="G187" s="1070"/>
      <c r="H187" s="1048">
        <v>24</v>
      </c>
      <c r="I187" s="1049"/>
      <c r="J187" s="1049"/>
      <c r="K187" s="1049"/>
      <c r="L187" s="1050"/>
    </row>
    <row r="188" spans="2:19" ht="18" customHeight="1" thickBot="1" x14ac:dyDescent="0.3">
      <c r="B188" s="1071"/>
      <c r="C188" s="1072"/>
      <c r="D188" s="1072"/>
      <c r="E188" s="1072"/>
      <c r="F188" s="1072"/>
      <c r="G188" s="1073"/>
      <c r="H188" s="1051"/>
      <c r="I188" s="1052"/>
      <c r="J188" s="1052"/>
      <c r="K188" s="1052"/>
      <c r="L188" s="1053"/>
    </row>
    <row r="189" spans="2:19" ht="50.25" customHeight="1" thickBot="1" x14ac:dyDescent="0.3">
      <c r="B189" s="1063" t="s">
        <v>895</v>
      </c>
      <c r="C189" s="1064"/>
      <c r="D189" s="1064"/>
      <c r="E189" s="1064"/>
      <c r="F189" s="1064"/>
      <c r="G189" s="1064"/>
      <c r="H189" s="1064"/>
      <c r="I189" s="1064"/>
      <c r="J189" s="1064"/>
      <c r="K189" s="1064"/>
      <c r="L189" s="1065"/>
    </row>
    <row r="190" spans="2:19" ht="30" customHeight="1" x14ac:dyDescent="0.25">
      <c r="B190" s="933" t="s">
        <v>653</v>
      </c>
      <c r="C190" s="934"/>
      <c r="D190" s="934"/>
      <c r="E190" s="934"/>
      <c r="F190" s="934"/>
      <c r="G190" s="935"/>
      <c r="H190" s="933" t="s">
        <v>654</v>
      </c>
      <c r="I190" s="934"/>
      <c r="J190" s="934"/>
      <c r="K190" s="934"/>
      <c r="L190" s="935"/>
    </row>
    <row r="191" spans="2:19" x14ac:dyDescent="0.25">
      <c r="B191" s="933"/>
      <c r="C191" s="934"/>
      <c r="D191" s="934"/>
      <c r="E191" s="934"/>
      <c r="F191" s="934"/>
      <c r="G191" s="935"/>
      <c r="H191" s="933"/>
      <c r="I191" s="934"/>
      <c r="J191" s="934"/>
      <c r="K191" s="934"/>
      <c r="L191" s="935"/>
    </row>
    <row r="192" spans="2:19" x14ac:dyDescent="0.25">
      <c r="B192" s="933"/>
      <c r="C192" s="934"/>
      <c r="D192" s="934"/>
      <c r="E192" s="934"/>
      <c r="F192" s="934"/>
      <c r="G192" s="935"/>
      <c r="H192" s="933"/>
      <c r="I192" s="934"/>
      <c r="J192" s="934"/>
      <c r="K192" s="934"/>
      <c r="L192" s="935"/>
    </row>
    <row r="193" spans="2:19" x14ac:dyDescent="0.25">
      <c r="B193" s="933"/>
      <c r="C193" s="934"/>
      <c r="D193" s="934"/>
      <c r="E193" s="934"/>
      <c r="F193" s="934"/>
      <c r="G193" s="935"/>
      <c r="H193" s="933"/>
      <c r="I193" s="934"/>
      <c r="J193" s="934"/>
      <c r="K193" s="934"/>
      <c r="L193" s="935"/>
    </row>
    <row r="194" spans="2:19" x14ac:dyDescent="0.25">
      <c r="B194" s="933"/>
      <c r="C194" s="934"/>
      <c r="D194" s="934"/>
      <c r="E194" s="934"/>
      <c r="F194" s="934"/>
      <c r="G194" s="935"/>
      <c r="H194" s="933"/>
      <c r="I194" s="934"/>
      <c r="J194" s="934"/>
      <c r="K194" s="934"/>
      <c r="L194" s="935"/>
    </row>
    <row r="195" spans="2:19" x14ac:dyDescent="0.25">
      <c r="B195" s="933"/>
      <c r="C195" s="934"/>
      <c r="D195" s="934"/>
      <c r="E195" s="934"/>
      <c r="F195" s="934"/>
      <c r="G195" s="935"/>
      <c r="H195" s="933"/>
      <c r="I195" s="934"/>
      <c r="J195" s="934"/>
      <c r="K195" s="934"/>
      <c r="L195" s="935"/>
    </row>
    <row r="196" spans="2:19" x14ac:dyDescent="0.25">
      <c r="B196" s="933"/>
      <c r="C196" s="934"/>
      <c r="D196" s="934"/>
      <c r="E196" s="934"/>
      <c r="F196" s="934"/>
      <c r="G196" s="935"/>
      <c r="H196" s="933"/>
      <c r="I196" s="934"/>
      <c r="J196" s="934"/>
      <c r="K196" s="934"/>
      <c r="L196" s="935"/>
    </row>
    <row r="197" spans="2:19" x14ac:dyDescent="0.25">
      <c r="B197" s="933"/>
      <c r="C197" s="934"/>
      <c r="D197" s="934"/>
      <c r="E197" s="934"/>
      <c r="F197" s="934"/>
      <c r="G197" s="935"/>
      <c r="H197" s="933"/>
      <c r="I197" s="934"/>
      <c r="J197" s="934"/>
      <c r="K197" s="934"/>
      <c r="L197" s="935"/>
    </row>
    <row r="198" spans="2:19" x14ac:dyDescent="0.25">
      <c r="B198" s="933"/>
      <c r="C198" s="934"/>
      <c r="D198" s="934"/>
      <c r="E198" s="934"/>
      <c r="F198" s="934"/>
      <c r="G198" s="935"/>
      <c r="H198" s="933"/>
      <c r="I198" s="934"/>
      <c r="J198" s="934"/>
      <c r="K198" s="934"/>
      <c r="L198" s="935"/>
    </row>
    <row r="199" spans="2:19" x14ac:dyDescent="0.25">
      <c r="B199" s="933"/>
      <c r="C199" s="934"/>
      <c r="D199" s="934"/>
      <c r="E199" s="934"/>
      <c r="F199" s="934"/>
      <c r="G199" s="935"/>
      <c r="H199" s="933"/>
      <c r="I199" s="934"/>
      <c r="J199" s="934"/>
      <c r="K199" s="934"/>
      <c r="L199" s="935"/>
    </row>
    <row r="200" spans="2:19" x14ac:dyDescent="0.25">
      <c r="B200" s="933"/>
      <c r="C200" s="934"/>
      <c r="D200" s="934"/>
      <c r="E200" s="934"/>
      <c r="F200" s="934"/>
      <c r="G200" s="935"/>
      <c r="H200" s="933"/>
      <c r="I200" s="934"/>
      <c r="J200" s="934"/>
      <c r="K200" s="934"/>
      <c r="L200" s="935"/>
      <c r="S200" s="210"/>
    </row>
    <row r="201" spans="2:19" x14ac:dyDescent="0.25">
      <c r="B201" s="933"/>
      <c r="C201" s="934"/>
      <c r="D201" s="934"/>
      <c r="E201" s="934"/>
      <c r="F201" s="934"/>
      <c r="G201" s="935"/>
      <c r="H201" s="933"/>
      <c r="I201" s="934"/>
      <c r="J201" s="934"/>
      <c r="K201" s="934"/>
      <c r="L201" s="935"/>
    </row>
    <row r="202" spans="2:19" x14ac:dyDescent="0.25">
      <c r="B202" s="933"/>
      <c r="C202" s="934"/>
      <c r="D202" s="934"/>
      <c r="E202" s="934"/>
      <c r="F202" s="934"/>
      <c r="G202" s="935"/>
      <c r="H202" s="933"/>
      <c r="I202" s="934"/>
      <c r="J202" s="934"/>
      <c r="K202" s="934"/>
      <c r="L202" s="935"/>
    </row>
    <row r="203" spans="2:19" x14ac:dyDescent="0.25">
      <c r="B203" s="933"/>
      <c r="C203" s="934"/>
      <c r="D203" s="934"/>
      <c r="E203" s="934"/>
      <c r="F203" s="934"/>
      <c r="G203" s="935"/>
      <c r="H203" s="933"/>
      <c r="I203" s="934"/>
      <c r="J203" s="934"/>
      <c r="K203" s="934"/>
      <c r="L203" s="935"/>
    </row>
    <row r="204" spans="2:19" x14ac:dyDescent="0.25">
      <c r="B204" s="1068">
        <v>25</v>
      </c>
      <c r="C204" s="1069"/>
      <c r="D204" s="1069"/>
      <c r="E204" s="1069"/>
      <c r="F204" s="1069"/>
      <c r="G204" s="1070"/>
      <c r="H204" s="1048">
        <v>26</v>
      </c>
      <c r="I204" s="1049"/>
      <c r="J204" s="1049"/>
      <c r="K204" s="1049"/>
      <c r="L204" s="1050"/>
    </row>
    <row r="205" spans="2:19" ht="18" customHeight="1" thickBot="1" x14ac:dyDescent="0.3">
      <c r="B205" s="1071"/>
      <c r="C205" s="1072"/>
      <c r="D205" s="1072"/>
      <c r="E205" s="1072"/>
      <c r="F205" s="1072"/>
      <c r="G205" s="1073"/>
      <c r="H205" s="1051"/>
      <c r="I205" s="1052"/>
      <c r="J205" s="1052"/>
      <c r="K205" s="1052"/>
      <c r="L205" s="1053"/>
    </row>
    <row r="206" spans="2:19" ht="30" customHeight="1" x14ac:dyDescent="0.25">
      <c r="B206" s="933" t="s">
        <v>653</v>
      </c>
      <c r="C206" s="934"/>
      <c r="D206" s="934"/>
      <c r="E206" s="934"/>
      <c r="F206" s="934"/>
      <c r="G206" s="935"/>
      <c r="H206" s="933" t="s">
        <v>654</v>
      </c>
      <c r="I206" s="934"/>
      <c r="J206" s="934"/>
      <c r="K206" s="934"/>
      <c r="L206" s="935"/>
    </row>
    <row r="207" spans="2:19" x14ac:dyDescent="0.25">
      <c r="B207" s="933"/>
      <c r="C207" s="934"/>
      <c r="D207" s="934"/>
      <c r="E207" s="934"/>
      <c r="F207" s="934"/>
      <c r="G207" s="935"/>
      <c r="H207" s="933"/>
      <c r="I207" s="934"/>
      <c r="J207" s="934"/>
      <c r="K207" s="934"/>
      <c r="L207" s="935"/>
    </row>
    <row r="208" spans="2:19" x14ac:dyDescent="0.25">
      <c r="B208" s="933"/>
      <c r="C208" s="934"/>
      <c r="D208" s="934"/>
      <c r="E208" s="934"/>
      <c r="F208" s="934"/>
      <c r="G208" s="935"/>
      <c r="H208" s="933"/>
      <c r="I208" s="934"/>
      <c r="J208" s="934"/>
      <c r="K208" s="934"/>
      <c r="L208" s="935"/>
    </row>
    <row r="209" spans="2:19" x14ac:dyDescent="0.25">
      <c r="B209" s="933"/>
      <c r="C209" s="934"/>
      <c r="D209" s="934"/>
      <c r="E209" s="934"/>
      <c r="F209" s="934"/>
      <c r="G209" s="935"/>
      <c r="H209" s="933"/>
      <c r="I209" s="934"/>
      <c r="J209" s="934"/>
      <c r="K209" s="934"/>
      <c r="L209" s="935"/>
    </row>
    <row r="210" spans="2:19" x14ac:dyDescent="0.25">
      <c r="B210" s="933"/>
      <c r="C210" s="934"/>
      <c r="D210" s="934"/>
      <c r="E210" s="934"/>
      <c r="F210" s="934"/>
      <c r="G210" s="935"/>
      <c r="H210" s="933"/>
      <c r="I210" s="934"/>
      <c r="J210" s="934"/>
      <c r="K210" s="934"/>
      <c r="L210" s="935"/>
    </row>
    <row r="211" spans="2:19" x14ac:dyDescent="0.25">
      <c r="B211" s="933"/>
      <c r="C211" s="934"/>
      <c r="D211" s="934"/>
      <c r="E211" s="934"/>
      <c r="F211" s="934"/>
      <c r="G211" s="935"/>
      <c r="H211" s="933"/>
      <c r="I211" s="934"/>
      <c r="J211" s="934"/>
      <c r="K211" s="934"/>
      <c r="L211" s="935"/>
    </row>
    <row r="212" spans="2:19" x14ac:dyDescent="0.25">
      <c r="B212" s="933"/>
      <c r="C212" s="934"/>
      <c r="D212" s="934"/>
      <c r="E212" s="934"/>
      <c r="F212" s="934"/>
      <c r="G212" s="935"/>
      <c r="H212" s="933"/>
      <c r="I212" s="934"/>
      <c r="J212" s="934"/>
      <c r="K212" s="934"/>
      <c r="L212" s="935"/>
    </row>
    <row r="213" spans="2:19" x14ac:dyDescent="0.25">
      <c r="B213" s="933"/>
      <c r="C213" s="934"/>
      <c r="D213" s="934"/>
      <c r="E213" s="934"/>
      <c r="F213" s="934"/>
      <c r="G213" s="935"/>
      <c r="H213" s="933"/>
      <c r="I213" s="934"/>
      <c r="J213" s="934"/>
      <c r="K213" s="934"/>
      <c r="L213" s="935"/>
    </row>
    <row r="214" spans="2:19" x14ac:dyDescent="0.25">
      <c r="B214" s="933"/>
      <c r="C214" s="934"/>
      <c r="D214" s="934"/>
      <c r="E214" s="934"/>
      <c r="F214" s="934"/>
      <c r="G214" s="935"/>
      <c r="H214" s="933"/>
      <c r="I214" s="934"/>
      <c r="J214" s="934"/>
      <c r="K214" s="934"/>
      <c r="L214" s="935"/>
    </row>
    <row r="215" spans="2:19" x14ac:dyDescent="0.25">
      <c r="B215" s="933"/>
      <c r="C215" s="934"/>
      <c r="D215" s="934"/>
      <c r="E215" s="934"/>
      <c r="F215" s="934"/>
      <c r="G215" s="935"/>
      <c r="H215" s="933"/>
      <c r="I215" s="934"/>
      <c r="J215" s="934"/>
      <c r="K215" s="934"/>
      <c r="L215" s="935"/>
    </row>
    <row r="216" spans="2:19" x14ac:dyDescent="0.25">
      <c r="B216" s="933"/>
      <c r="C216" s="934"/>
      <c r="D216" s="934"/>
      <c r="E216" s="934"/>
      <c r="F216" s="934"/>
      <c r="G216" s="935"/>
      <c r="H216" s="933"/>
      <c r="I216" s="934"/>
      <c r="J216" s="934"/>
      <c r="K216" s="934"/>
      <c r="L216" s="935"/>
      <c r="S216" s="210"/>
    </row>
    <row r="217" spans="2:19" x14ac:dyDescent="0.25">
      <c r="B217" s="933"/>
      <c r="C217" s="934"/>
      <c r="D217" s="934"/>
      <c r="E217" s="934"/>
      <c r="F217" s="934"/>
      <c r="G217" s="935"/>
      <c r="H217" s="933"/>
      <c r="I217" s="934"/>
      <c r="J217" s="934"/>
      <c r="K217" s="934"/>
      <c r="L217" s="935"/>
    </row>
    <row r="218" spans="2:19" x14ac:dyDescent="0.25">
      <c r="B218" s="933"/>
      <c r="C218" s="934"/>
      <c r="D218" s="934"/>
      <c r="E218" s="934"/>
      <c r="F218" s="934"/>
      <c r="G218" s="935"/>
      <c r="H218" s="933"/>
      <c r="I218" s="934"/>
      <c r="J218" s="934"/>
      <c r="K218" s="934"/>
      <c r="L218" s="935"/>
    </row>
    <row r="219" spans="2:19" x14ac:dyDescent="0.25">
      <c r="B219" s="933"/>
      <c r="C219" s="934"/>
      <c r="D219" s="934"/>
      <c r="E219" s="934"/>
      <c r="F219" s="934"/>
      <c r="G219" s="935"/>
      <c r="H219" s="933"/>
      <c r="I219" s="934"/>
      <c r="J219" s="934"/>
      <c r="K219" s="934"/>
      <c r="L219" s="935"/>
    </row>
    <row r="220" spans="2:19" x14ac:dyDescent="0.25">
      <c r="B220" s="1068">
        <v>27</v>
      </c>
      <c r="C220" s="1069"/>
      <c r="D220" s="1069"/>
      <c r="E220" s="1069"/>
      <c r="F220" s="1069"/>
      <c r="G220" s="1070"/>
      <c r="H220" s="1048">
        <v>28</v>
      </c>
      <c r="I220" s="1049"/>
      <c r="J220" s="1049"/>
      <c r="K220" s="1049"/>
      <c r="L220" s="1050"/>
    </row>
    <row r="221" spans="2:19" ht="18" customHeight="1" thickBot="1" x14ac:dyDescent="0.3">
      <c r="B221" s="1071"/>
      <c r="C221" s="1072"/>
      <c r="D221" s="1072"/>
      <c r="E221" s="1072"/>
      <c r="F221" s="1072"/>
      <c r="G221" s="1073"/>
      <c r="H221" s="1051"/>
      <c r="I221" s="1052"/>
      <c r="J221" s="1052"/>
      <c r="K221" s="1052"/>
      <c r="L221" s="1053"/>
    </row>
    <row r="222" spans="2:19" ht="79.5" customHeight="1" thickBot="1" x14ac:dyDescent="0.3">
      <c r="B222" s="1063" t="s">
        <v>1103</v>
      </c>
      <c r="C222" s="1064"/>
      <c r="D222" s="1064"/>
      <c r="E222" s="1064"/>
      <c r="F222" s="1064"/>
      <c r="G222" s="1064"/>
      <c r="H222" s="1064"/>
      <c r="I222" s="1064"/>
      <c r="J222" s="1064"/>
      <c r="K222" s="1064"/>
      <c r="L222" s="1065"/>
    </row>
  </sheetData>
  <mergeCells count="70">
    <mergeCell ref="B220:G221"/>
    <mergeCell ref="H220:L221"/>
    <mergeCell ref="B222:L222"/>
    <mergeCell ref="B190:G203"/>
    <mergeCell ref="H190:L203"/>
    <mergeCell ref="B204:G205"/>
    <mergeCell ref="H204:L205"/>
    <mergeCell ref="B206:G219"/>
    <mergeCell ref="H206:L219"/>
    <mergeCell ref="B189:L189"/>
    <mergeCell ref="B154:G155"/>
    <mergeCell ref="H154:L155"/>
    <mergeCell ref="B156:G169"/>
    <mergeCell ref="H156:L169"/>
    <mergeCell ref="B170:G171"/>
    <mergeCell ref="H170:L171"/>
    <mergeCell ref="B172:L172"/>
    <mergeCell ref="B173:G186"/>
    <mergeCell ref="H173:L186"/>
    <mergeCell ref="B187:G188"/>
    <mergeCell ref="H187:L188"/>
    <mergeCell ref="B140:G153"/>
    <mergeCell ref="H140:L153"/>
    <mergeCell ref="B104:G105"/>
    <mergeCell ref="H104:L105"/>
    <mergeCell ref="B106:L106"/>
    <mergeCell ref="B107:G120"/>
    <mergeCell ref="H107:L120"/>
    <mergeCell ref="B121:G122"/>
    <mergeCell ref="H121:L122"/>
    <mergeCell ref="B123:G136"/>
    <mergeCell ref="H123:L136"/>
    <mergeCell ref="B137:G138"/>
    <mergeCell ref="H137:L138"/>
    <mergeCell ref="B139:L139"/>
    <mergeCell ref="B90:G103"/>
    <mergeCell ref="H90:L103"/>
    <mergeCell ref="B54:G55"/>
    <mergeCell ref="H54:L55"/>
    <mergeCell ref="B56:L56"/>
    <mergeCell ref="B57:G70"/>
    <mergeCell ref="H57:L70"/>
    <mergeCell ref="B71:G72"/>
    <mergeCell ref="H71:L72"/>
    <mergeCell ref="B73:L73"/>
    <mergeCell ref="B74:G87"/>
    <mergeCell ref="H74:L87"/>
    <mergeCell ref="B88:G89"/>
    <mergeCell ref="H88:L89"/>
    <mergeCell ref="B40:G53"/>
    <mergeCell ref="H40:L53"/>
    <mergeCell ref="H5:I5"/>
    <mergeCell ref="K5:L5"/>
    <mergeCell ref="B6:L6"/>
    <mergeCell ref="B7:G20"/>
    <mergeCell ref="H7:L20"/>
    <mergeCell ref="B21:G22"/>
    <mergeCell ref="H21:L22"/>
    <mergeCell ref="B23:L23"/>
    <mergeCell ref="B24:G37"/>
    <mergeCell ref="H24:L37"/>
    <mergeCell ref="B38:G39"/>
    <mergeCell ref="H38:L39"/>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4"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11</vt:i4>
      </vt:variant>
      <vt:variant>
        <vt:lpstr>Rangos con nombre</vt:lpstr>
      </vt:variant>
      <vt:variant>
        <vt:i4>13</vt:i4>
      </vt:variant>
    </vt:vector>
  </HeadingPairs>
  <TitlesOfParts>
    <vt:vector size="24"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 fotográfico ambiental UF1y3</vt:lpstr>
      <vt:lpstr>Reg fotográfico ambiental UF2.1</vt:lpstr>
      <vt:lpstr>Financiero!Área_de_impresión</vt:lpstr>
      <vt:lpstr>Predial!Área_de_impresión</vt:lpstr>
      <vt:lpstr>'Reg fotográfico ambiental UF1y3'!Área_de_impresión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 fotográfico ambiental UF1y3'!Títulos_a_imprimir</vt:lpstr>
      <vt:lpstr>'Reg fotográfico ambiental UF2.1'!Títulos_a_imprimir</vt:lpstr>
      <vt:lpstr>'Registro fotográfico OyM'!Títulos_a_imprimir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2020-06-13T15:55:46Z</dcterms:modified>
</cp:coreProperties>
</file>